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40" activeTab="0"/>
  </bookViews>
  <sheets>
    <sheet name="2020年12月资产实际扣除" sheetId="1" r:id="rId1"/>
    <sheet name="2020年12月业务活动表" sheetId="2" r:id="rId2"/>
  </sheets>
  <definedNames/>
  <calcPr fullCalcOnLoad="1"/>
</workbook>
</file>

<file path=xl/sharedStrings.xml><?xml version="1.0" encoding="utf-8"?>
<sst xmlns="http://schemas.openxmlformats.org/spreadsheetml/2006/main" count="130" uniqueCount="101">
  <si>
    <t>资 产 负 债 表</t>
  </si>
  <si>
    <r>
      <t xml:space="preserve"> </t>
    </r>
    <r>
      <rPr>
        <sz val="12"/>
        <rFont val="宋体"/>
        <family val="0"/>
      </rPr>
      <t>会民非01表</t>
    </r>
  </si>
  <si>
    <t>编制单位:温岭市鞋革业商会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</si>
  <si>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单位:元</t>
    </r>
  </si>
  <si>
    <t>资产类</t>
  </si>
  <si>
    <t>期末数                (元)</t>
  </si>
  <si>
    <t>年初数        (元)</t>
  </si>
  <si>
    <t>负债和净资产</t>
  </si>
  <si>
    <t>货币资金：</t>
  </si>
  <si>
    <t>短期借款</t>
  </si>
  <si>
    <t xml:space="preserve">  其中：现金</t>
  </si>
  <si>
    <t>应付款项</t>
  </si>
  <si>
    <t xml:space="preserve">        银行存款</t>
  </si>
  <si>
    <t>应付工资</t>
  </si>
  <si>
    <t>应收款项</t>
  </si>
  <si>
    <t>预付账款</t>
  </si>
  <si>
    <t>流动资产合计</t>
  </si>
  <si>
    <t>流动负债合计</t>
  </si>
  <si>
    <t>固定资产:</t>
  </si>
  <si>
    <t xml:space="preserve">  固定资产原价</t>
  </si>
  <si>
    <t xml:space="preserve">  减:累计折旧</t>
  </si>
  <si>
    <t xml:space="preserve">  固定资产净值</t>
  </si>
  <si>
    <t>净资产:</t>
  </si>
  <si>
    <t>固定资产合计</t>
  </si>
  <si>
    <t>非限定性净资产</t>
  </si>
  <si>
    <t>限定性净资产</t>
  </si>
  <si>
    <t>无形资产</t>
  </si>
  <si>
    <t>净资产合计</t>
  </si>
  <si>
    <t>资产总计</t>
  </si>
  <si>
    <t>负债和净资产总计</t>
  </si>
  <si>
    <t>业 务 活 动 表</t>
  </si>
  <si>
    <t xml:space="preserve">            会民非02表</t>
  </si>
  <si>
    <t>会民非02表</t>
  </si>
  <si>
    <t xml:space="preserve">         2020-12-31</t>
  </si>
  <si>
    <t xml:space="preserve">              单位:元</t>
  </si>
  <si>
    <t xml:space="preserve">   单位:元</t>
  </si>
  <si>
    <t>项   目</t>
  </si>
  <si>
    <t>行次</t>
  </si>
  <si>
    <t>本月数</t>
  </si>
  <si>
    <t>本年累计数</t>
  </si>
  <si>
    <t>非限定性</t>
  </si>
  <si>
    <t>限定性</t>
  </si>
  <si>
    <t>合计</t>
  </si>
  <si>
    <t>一、收入</t>
  </si>
  <si>
    <t>其中：捐赠赞助收入</t>
  </si>
  <si>
    <t xml:space="preserve">      会费收入</t>
  </si>
  <si>
    <t xml:space="preserve">      提供服务收入</t>
  </si>
  <si>
    <t xml:space="preserve">      财政补贴收入</t>
  </si>
  <si>
    <t xml:space="preserve">      其他收入</t>
  </si>
  <si>
    <t xml:space="preserve">     收入合计</t>
  </si>
  <si>
    <t>二、费用</t>
  </si>
  <si>
    <t>（一）业务活动成本</t>
  </si>
  <si>
    <t>其中：会议费用</t>
  </si>
  <si>
    <t xml:space="preserve">      招待费用</t>
  </si>
  <si>
    <t xml:space="preserve">      考察费用</t>
  </si>
  <si>
    <t xml:space="preserve">      专项劳务费</t>
  </si>
  <si>
    <t xml:space="preserve">      项目印刷费</t>
  </si>
  <si>
    <t xml:space="preserve">      项目办公设备</t>
  </si>
  <si>
    <t xml:space="preserve">      项目技术服务费</t>
  </si>
  <si>
    <t xml:space="preserve">      项目检测费</t>
  </si>
  <si>
    <t xml:space="preserve">      项目网络信息费</t>
  </si>
  <si>
    <t xml:space="preserve">      项目培训费</t>
  </si>
  <si>
    <t xml:space="preserve">      项目奖金及劳务费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</si>
  <si>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赞助费</t>
    </r>
  </si>
  <si>
    <t xml:space="preserve">      考察费</t>
  </si>
  <si>
    <t xml:space="preserve">      展会费</t>
  </si>
  <si>
    <t xml:space="preserve">      工会支出</t>
  </si>
  <si>
    <t xml:space="preserve">      晋江研发平台</t>
  </si>
  <si>
    <t>（二）管理费用</t>
  </si>
  <si>
    <t>其中：办公费用</t>
  </si>
  <si>
    <t xml:space="preserve">      工资</t>
  </si>
  <si>
    <t xml:space="preserve">      奖金</t>
  </si>
  <si>
    <t xml:space="preserve">      社会保障费</t>
  </si>
  <si>
    <t xml:space="preserve">      电话及宽带费</t>
  </si>
  <si>
    <t xml:space="preserve">      差旅费</t>
  </si>
  <si>
    <t xml:space="preserve">  福利费</t>
  </si>
  <si>
    <t xml:space="preserve">      报刊杂志费</t>
  </si>
  <si>
    <t xml:space="preserve">  审计费</t>
  </si>
  <si>
    <t xml:space="preserve">  残保金</t>
  </si>
  <si>
    <t xml:space="preserve">     土地使用税</t>
  </si>
  <si>
    <t>通讯费</t>
  </si>
  <si>
    <t>交通费</t>
  </si>
  <si>
    <t xml:space="preserve">    折旧费</t>
  </si>
  <si>
    <t>会务费</t>
  </si>
  <si>
    <t>印刷费</t>
  </si>
  <si>
    <t>广告费</t>
  </si>
  <si>
    <t>房产税</t>
  </si>
  <si>
    <t xml:space="preserve">    劳动保护费</t>
  </si>
  <si>
    <t xml:space="preserve">    慰问费</t>
  </si>
  <si>
    <t>（三）筹资费用</t>
  </si>
  <si>
    <t xml:space="preserve">      利息支出</t>
  </si>
  <si>
    <t xml:space="preserve">      手续费</t>
  </si>
  <si>
    <t>（四）其他费用</t>
  </si>
  <si>
    <t xml:space="preserve">     上交会费</t>
  </si>
  <si>
    <t xml:space="preserve">      公益活动费用</t>
  </si>
  <si>
    <t xml:space="preserve">     捐赠支出</t>
  </si>
  <si>
    <t xml:space="preserve">      其他杂费</t>
  </si>
  <si>
    <t xml:space="preserve">      处置固定资产净损失</t>
  </si>
  <si>
    <t xml:space="preserve">     费用合计</t>
  </si>
  <si>
    <t>三、限定性净资产转为非限定性净资产</t>
  </si>
  <si>
    <t>四、净资产变动额（若为净资产减少额，“－”号填列）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</si>
</sst>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  <numFmt numFmtId="178" formatCode="#,##0.00_ ;[Red]\-#,##0.00\ "/>
    <numFmt numFmtId="179" formatCode="yyyy&quot;年&quot;m&quot;月&quot;d&quot;日&quot;;@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22" fillId="8" borderId="0" applyNumberFormat="0" applyBorder="0" applyAlignment="0" applyProtection="0"/>
    <xf numFmtId="0" fontId="14" fillId="0" borderId="5" applyNumberFormat="0" applyFill="0" applyAlignment="0" applyProtection="0"/>
    <xf numFmtId="0" fontId="22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18" fillId="3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7" fontId="0" fillId="0" borderId="0" xfId="0" applyNumberFormat="1" applyAlignment="1">
      <alignment horizontal="center" vertical="center"/>
    </xf>
    <xf numFmtId="57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33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6.75390625" style="0" customWidth="1"/>
    <col min="2" max="2" width="13.875" style="0" customWidth="1"/>
    <col min="3" max="3" width="13.75390625" style="0" customWidth="1"/>
    <col min="4" max="4" width="16.75390625" style="0" customWidth="1"/>
    <col min="5" max="5" width="12.75390625" style="0" customWidth="1"/>
    <col min="6" max="6" width="13.875" style="0" bestFit="1" customWidth="1"/>
  </cols>
  <sheetData>
    <row r="1" spans="1:6" ht="38.25" customHeight="1">
      <c r="A1" s="6" t="s">
        <v>0</v>
      </c>
      <c r="B1" s="6"/>
      <c r="C1" s="6"/>
      <c r="D1" s="6"/>
      <c r="E1" s="6"/>
      <c r="F1" s="6"/>
    </row>
    <row r="3" spans="1:8" ht="30" customHeight="1">
      <c r="A3" s="56"/>
      <c r="B3" s="56"/>
      <c r="C3" s="56"/>
      <c r="D3" s="56"/>
      <c r="E3" s="56"/>
      <c r="F3" s="57" t="s">
        <v>1</v>
      </c>
      <c r="H3" s="7"/>
    </row>
    <row r="4" spans="1:6" s="1" customFormat="1" ht="30" customHeight="1">
      <c r="A4" t="s">
        <v>2</v>
      </c>
      <c r="B4" s="8"/>
      <c r="C4" s="58">
        <v>44196</v>
      </c>
      <c r="D4" s="59"/>
      <c r="E4" s="9"/>
      <c r="F4" s="9" t="s">
        <v>3</v>
      </c>
    </row>
    <row r="5" spans="1:6" s="55" customFormat="1" ht="30" customHeight="1">
      <c r="A5" s="18" t="s">
        <v>4</v>
      </c>
      <c r="B5" s="18" t="s">
        <v>5</v>
      </c>
      <c r="C5" s="18" t="s">
        <v>6</v>
      </c>
      <c r="D5" s="18" t="s">
        <v>7</v>
      </c>
      <c r="E5" s="18" t="s">
        <v>5</v>
      </c>
      <c r="F5" s="18" t="s">
        <v>6</v>
      </c>
    </row>
    <row r="6" spans="1:6" ht="30" customHeight="1">
      <c r="A6" s="19" t="s">
        <v>8</v>
      </c>
      <c r="B6" s="60">
        <f>B7+B8</f>
        <v>1113514.3199999998</v>
      </c>
      <c r="C6" s="60">
        <f>C7+C8</f>
        <v>1175066.8699999999</v>
      </c>
      <c r="D6" s="60" t="s">
        <v>9</v>
      </c>
      <c r="E6" s="60">
        <v>0</v>
      </c>
      <c r="F6" s="60">
        <v>2000</v>
      </c>
    </row>
    <row r="7" spans="1:6" ht="30" customHeight="1">
      <c r="A7" s="19" t="s">
        <v>10</v>
      </c>
      <c r="B7" s="60">
        <v>3213.9</v>
      </c>
      <c r="C7" s="60">
        <v>125138.96</v>
      </c>
      <c r="D7" s="60" t="s">
        <v>11</v>
      </c>
      <c r="E7" s="60">
        <v>4640</v>
      </c>
      <c r="F7" s="60">
        <v>17640</v>
      </c>
    </row>
    <row r="8" spans="1:6" ht="30" customHeight="1">
      <c r="A8" s="19" t="s">
        <v>12</v>
      </c>
      <c r="B8" s="24">
        <v>1110300.42</v>
      </c>
      <c r="C8" s="61">
        <v>1049927.91</v>
      </c>
      <c r="D8" s="60" t="s">
        <v>13</v>
      </c>
      <c r="E8" s="60">
        <v>0</v>
      </c>
      <c r="F8" s="60"/>
    </row>
    <row r="9" spans="1:6" ht="30" customHeight="1">
      <c r="A9" s="19" t="s">
        <v>14</v>
      </c>
      <c r="B9" s="62">
        <v>138954</v>
      </c>
      <c r="C9" s="21">
        <v>139041</v>
      </c>
      <c r="D9" s="60"/>
      <c r="E9" s="60"/>
      <c r="F9" s="60"/>
    </row>
    <row r="10" spans="1:6" ht="30" customHeight="1">
      <c r="A10" s="23" t="s">
        <v>15</v>
      </c>
      <c r="B10" s="62"/>
      <c r="C10" s="21"/>
      <c r="D10" s="60"/>
      <c r="E10" s="60"/>
      <c r="F10" s="60"/>
    </row>
    <row r="11" spans="1:6" ht="30" customHeight="1">
      <c r="A11" s="19" t="s">
        <v>16</v>
      </c>
      <c r="B11" s="60">
        <f>B6+B9+B10</f>
        <v>1252468.3199999998</v>
      </c>
      <c r="C11" s="60">
        <f>C6+C9+C10</f>
        <v>1314107.8699999999</v>
      </c>
      <c r="D11" s="60"/>
      <c r="E11" s="60"/>
      <c r="F11" s="60"/>
    </row>
    <row r="12" spans="1:6" ht="30" customHeight="1">
      <c r="A12" s="19"/>
      <c r="B12" s="60"/>
      <c r="C12" s="60"/>
      <c r="D12" s="60" t="s">
        <v>17</v>
      </c>
      <c r="E12" s="60">
        <f>E6+E7+E8</f>
        <v>4640</v>
      </c>
      <c r="F12" s="60">
        <f>F6+F7+F8</f>
        <v>19640</v>
      </c>
    </row>
    <row r="13" spans="1:6" ht="30" customHeight="1">
      <c r="A13" s="19" t="s">
        <v>18</v>
      </c>
      <c r="B13" s="60"/>
      <c r="C13" s="60"/>
      <c r="D13" s="60"/>
      <c r="E13" s="60"/>
      <c r="F13" s="60"/>
    </row>
    <row r="14" spans="1:6" ht="30" customHeight="1">
      <c r="A14" s="19" t="s">
        <v>19</v>
      </c>
      <c r="B14" s="60">
        <v>3323448.73</v>
      </c>
      <c r="C14" s="60">
        <v>3323448.73</v>
      </c>
      <c r="D14" s="60"/>
      <c r="E14" s="60"/>
      <c r="F14" s="60"/>
    </row>
    <row r="15" spans="1:6" ht="30" customHeight="1">
      <c r="A15" s="19" t="s">
        <v>20</v>
      </c>
      <c r="B15" s="60">
        <v>138109.65</v>
      </c>
      <c r="C15" s="60">
        <v>55609.65</v>
      </c>
      <c r="D15" s="60"/>
      <c r="E15" s="60"/>
      <c r="F15" s="60"/>
    </row>
    <row r="16" spans="1:6" ht="30" customHeight="1">
      <c r="A16" s="19" t="s">
        <v>21</v>
      </c>
      <c r="B16" s="60">
        <f>B14-B15</f>
        <v>3185339.08</v>
      </c>
      <c r="C16" s="60">
        <f>C14-C15</f>
        <v>3267839.08</v>
      </c>
      <c r="D16" s="60" t="s">
        <v>22</v>
      </c>
      <c r="E16" s="60"/>
      <c r="F16" s="60"/>
    </row>
    <row r="17" spans="1:6" ht="30" customHeight="1">
      <c r="A17" s="19" t="s">
        <v>23</v>
      </c>
      <c r="B17" s="60">
        <f>SUM(B16)</f>
        <v>3185339.08</v>
      </c>
      <c r="C17" s="63">
        <f>SUM(C16)</f>
        <v>3267839.08</v>
      </c>
      <c r="D17" s="60" t="s">
        <v>24</v>
      </c>
      <c r="E17" s="60">
        <v>1092979.52</v>
      </c>
      <c r="F17" s="60">
        <f>1117528.46+33333.36</f>
        <v>1150861.82</v>
      </c>
    </row>
    <row r="18" spans="1:6" ht="30" customHeight="1">
      <c r="A18" s="19"/>
      <c r="B18" s="60"/>
      <c r="C18" s="60"/>
      <c r="D18" s="60" t="s">
        <v>25</v>
      </c>
      <c r="E18" s="60">
        <f>3110187.88+230000</f>
        <v>3340187.88</v>
      </c>
      <c r="F18" s="60">
        <f>3444778.49-33333.36</f>
        <v>3411445.1300000004</v>
      </c>
    </row>
    <row r="19" spans="1:6" ht="30" customHeight="1">
      <c r="A19" s="19" t="s">
        <v>26</v>
      </c>
      <c r="B19" s="60"/>
      <c r="C19" s="60"/>
      <c r="D19" s="60" t="s">
        <v>27</v>
      </c>
      <c r="E19" s="60">
        <f>SUM(E17:E18)</f>
        <v>4433167.4</v>
      </c>
      <c r="F19" s="60">
        <f>SUM(F17:F18)</f>
        <v>4562306.95</v>
      </c>
    </row>
    <row r="20" spans="1:6" ht="30" customHeight="1">
      <c r="A20" s="19"/>
      <c r="B20" s="60"/>
      <c r="C20" s="60"/>
      <c r="D20" s="60"/>
      <c r="E20" s="60"/>
      <c r="F20" s="60"/>
    </row>
    <row r="21" spans="1:6" ht="30" customHeight="1">
      <c r="A21" s="19" t="s">
        <v>28</v>
      </c>
      <c r="B21" s="60">
        <f>B11+B17</f>
        <v>4437807.4</v>
      </c>
      <c r="C21" s="60">
        <f>C11+C17</f>
        <v>4581946.95</v>
      </c>
      <c r="D21" s="64" t="s">
        <v>29</v>
      </c>
      <c r="E21" s="60">
        <f>E12+E19</f>
        <v>4437807.4</v>
      </c>
      <c r="F21" s="60">
        <f>F12+F19</f>
        <v>4581946.95</v>
      </c>
    </row>
    <row r="22" spans="1:6" ht="30" customHeight="1">
      <c r="A22" s="9"/>
      <c r="B22" s="9"/>
      <c r="C22" s="9"/>
      <c r="D22" s="9"/>
      <c r="E22" s="9"/>
      <c r="F22" s="9"/>
    </row>
    <row r="23" spans="1:6" ht="30" customHeight="1">
      <c r="A23" s="9"/>
      <c r="B23" s="9"/>
      <c r="C23" s="9"/>
      <c r="D23" s="9"/>
      <c r="E23" s="9"/>
      <c r="F23" s="9"/>
    </row>
    <row r="24" spans="1:6" ht="30" customHeight="1">
      <c r="A24" s="9"/>
      <c r="B24" s="9"/>
      <c r="C24" s="9"/>
      <c r="D24" s="9"/>
      <c r="E24" s="9"/>
      <c r="F24" s="9"/>
    </row>
    <row r="25" spans="1:6" ht="30" customHeight="1">
      <c r="A25" s="9"/>
      <c r="B25" s="9"/>
      <c r="C25" s="9"/>
      <c r="D25" s="9"/>
      <c r="E25" s="9"/>
      <c r="F25" s="9"/>
    </row>
    <row r="26" spans="1:6" ht="30" customHeight="1">
      <c r="A26" s="9"/>
      <c r="B26" s="9"/>
      <c r="C26" s="9"/>
      <c r="D26" s="9"/>
      <c r="E26" s="9"/>
      <c r="F26" s="9"/>
    </row>
    <row r="27" spans="1:6" ht="30" customHeight="1">
      <c r="A27" s="9"/>
      <c r="B27" s="9"/>
      <c r="C27" s="9"/>
      <c r="D27" s="9"/>
      <c r="E27" s="9"/>
      <c r="F27" s="9"/>
    </row>
    <row r="28" spans="1:6" ht="14.25">
      <c r="A28" s="9"/>
      <c r="B28" s="9"/>
      <c r="C28" s="9"/>
      <c r="D28" s="9"/>
      <c r="E28" s="9"/>
      <c r="F28" s="9"/>
    </row>
    <row r="29" spans="1:6" ht="14.25">
      <c r="A29" s="9"/>
      <c r="B29" s="9"/>
      <c r="C29" s="9"/>
      <c r="D29" s="9"/>
      <c r="E29" s="9"/>
      <c r="F29" s="9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  <row r="32" spans="1:6" ht="14.25">
      <c r="A32" s="9"/>
      <c r="B32" s="9"/>
      <c r="C32" s="9"/>
      <c r="D32" s="9"/>
      <c r="E32" s="9"/>
      <c r="F32" s="9"/>
    </row>
    <row r="33" spans="1:6" ht="14.25">
      <c r="A33" s="9"/>
      <c r="B33" s="9"/>
      <c r="C33" s="9"/>
      <c r="D33" s="9"/>
      <c r="E33" s="9"/>
      <c r="F33" s="9"/>
    </row>
  </sheetData>
  <sheetProtection password="CF16" sheet="1"/>
  <mergeCells count="2">
    <mergeCell ref="A1:F1"/>
    <mergeCell ref="C4:D4"/>
  </mergeCells>
  <printOptions/>
  <pageMargins left="0.5" right="0.4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C65"/>
  <sheetViews>
    <sheetView workbookViewId="0" topLeftCell="A48">
      <selection activeCell="C40" sqref="C40"/>
    </sheetView>
  </sheetViews>
  <sheetFormatPr defaultColWidth="9.00390625" defaultRowHeight="14.25"/>
  <cols>
    <col min="1" max="1" width="15.875" style="0" customWidth="1"/>
    <col min="2" max="2" width="3.625" style="5" customWidth="1"/>
    <col min="3" max="3" width="15.00390625" style="0" bestFit="1" customWidth="1"/>
    <col min="4" max="4" width="14.875" style="0" customWidth="1"/>
    <col min="5" max="5" width="15.00390625" style="0" bestFit="1" customWidth="1"/>
    <col min="6" max="6" width="15.875" style="0" customWidth="1"/>
    <col min="7" max="7" width="15.00390625" style="0" bestFit="1" customWidth="1"/>
    <col min="8" max="8" width="15.50390625" style="0" bestFit="1" customWidth="1"/>
    <col min="9" max="9" width="9.375" style="0" hidden="1" customWidth="1"/>
    <col min="10" max="10" width="9.00390625" style="0" hidden="1" customWidth="1"/>
    <col min="11" max="13" width="10.875" style="0" hidden="1" customWidth="1"/>
    <col min="14" max="14" width="1.00390625" style="0" hidden="1" customWidth="1"/>
    <col min="15" max="15" width="9.375" style="0" hidden="1" customWidth="1"/>
    <col min="16" max="16" width="9.00390625" style="0" hidden="1" customWidth="1"/>
    <col min="17" max="20" width="10.875" style="0" hidden="1" customWidth="1"/>
    <col min="21" max="21" width="9.375" style="0" hidden="1" customWidth="1"/>
    <col min="22" max="22" width="11.50390625" style="0" hidden="1" customWidth="1"/>
    <col min="23" max="23" width="10.875" style="0" hidden="1" customWidth="1"/>
    <col min="24" max="24" width="11.50390625" style="0" hidden="1" customWidth="1"/>
    <col min="25" max="25" width="12.125" style="0" hidden="1" customWidth="1"/>
    <col min="26" max="26" width="9.00390625" style="0" hidden="1" customWidth="1"/>
    <col min="27" max="27" width="11.50390625" style="0" hidden="1" customWidth="1"/>
    <col min="28" max="28" width="10.875" style="0" hidden="1" customWidth="1"/>
    <col min="29" max="29" width="11.50390625" style="0" hidden="1" customWidth="1"/>
  </cols>
  <sheetData>
    <row r="1" spans="1:8" ht="48" customHeight="1">
      <c r="A1" s="6" t="s">
        <v>30</v>
      </c>
      <c r="B1" s="6"/>
      <c r="C1" s="6"/>
      <c r="D1" s="6"/>
      <c r="E1" s="6"/>
      <c r="F1" s="6"/>
      <c r="G1" s="6"/>
      <c r="H1" s="6"/>
    </row>
    <row r="2" spans="1:29" ht="12" customHeight="1">
      <c r="A2" s="7"/>
      <c r="B2" s="7"/>
      <c r="C2" s="7"/>
      <c r="D2" s="7"/>
      <c r="E2" s="7"/>
      <c r="F2" s="7"/>
      <c r="G2" s="8" t="s">
        <v>31</v>
      </c>
      <c r="H2" s="8"/>
      <c r="K2" s="7"/>
      <c r="L2" s="37" t="s">
        <v>32</v>
      </c>
      <c r="M2" s="37"/>
      <c r="Q2" s="7"/>
      <c r="R2" s="37" t="s">
        <v>32</v>
      </c>
      <c r="S2" s="37"/>
      <c r="T2" s="37"/>
      <c r="V2" s="7"/>
      <c r="W2" s="37" t="s">
        <v>32</v>
      </c>
      <c r="X2" s="37"/>
      <c r="AA2" s="7"/>
      <c r="AB2" s="37" t="s">
        <v>32</v>
      </c>
      <c r="AC2" s="37"/>
    </row>
    <row r="3" spans="1:29" s="1" customFormat="1" ht="15" customHeight="1">
      <c r="A3" s="9" t="s">
        <v>2</v>
      </c>
      <c r="B3" s="8"/>
      <c r="C3" s="9"/>
      <c r="D3" s="10" t="s">
        <v>33</v>
      </c>
      <c r="E3" s="11"/>
      <c r="F3" s="9"/>
      <c r="G3" s="12" t="s">
        <v>34</v>
      </c>
      <c r="H3" s="12"/>
      <c r="L3" s="38" t="s">
        <v>35</v>
      </c>
      <c r="M3" s="38"/>
      <c r="R3" s="38" t="s">
        <v>35</v>
      </c>
      <c r="S3" s="38"/>
      <c r="T3" s="51"/>
      <c r="W3" s="38" t="s">
        <v>35</v>
      </c>
      <c r="X3" s="38"/>
      <c r="AB3" s="38" t="s">
        <v>35</v>
      </c>
      <c r="AC3" s="38"/>
    </row>
    <row r="4" spans="1:29" s="2" customFormat="1" ht="15" customHeight="1">
      <c r="A4" s="13" t="s">
        <v>36</v>
      </c>
      <c r="B4" s="13" t="s">
        <v>37</v>
      </c>
      <c r="C4" s="14" t="s">
        <v>38</v>
      </c>
      <c r="D4" s="15"/>
      <c r="E4" s="16"/>
      <c r="F4" s="14" t="s">
        <v>39</v>
      </c>
      <c r="G4" s="15"/>
      <c r="H4" s="16"/>
      <c r="K4" s="39" t="s">
        <v>39</v>
      </c>
      <c r="L4" s="40"/>
      <c r="M4" s="41"/>
      <c r="Q4" s="39" t="s">
        <v>39</v>
      </c>
      <c r="R4" s="40"/>
      <c r="S4" s="41"/>
      <c r="T4" s="52"/>
      <c r="V4" s="39" t="s">
        <v>39</v>
      </c>
      <c r="W4" s="40"/>
      <c r="X4" s="41"/>
      <c r="AA4" s="39" t="s">
        <v>39</v>
      </c>
      <c r="AB4" s="40"/>
      <c r="AC4" s="41"/>
    </row>
    <row r="5" spans="1:29" s="2" customFormat="1" ht="15" customHeight="1">
      <c r="A5" s="17"/>
      <c r="B5" s="17"/>
      <c r="C5" s="18" t="s">
        <v>40</v>
      </c>
      <c r="D5" s="18" t="s">
        <v>41</v>
      </c>
      <c r="E5" s="18" t="s">
        <v>42</v>
      </c>
      <c r="F5" s="18" t="s">
        <v>40</v>
      </c>
      <c r="G5" s="18" t="s">
        <v>41</v>
      </c>
      <c r="H5" s="18" t="s">
        <v>42</v>
      </c>
      <c r="K5" s="42" t="s">
        <v>40</v>
      </c>
      <c r="L5" s="42" t="s">
        <v>41</v>
      </c>
      <c r="M5" s="42" t="s">
        <v>42</v>
      </c>
      <c r="Q5" s="42" t="s">
        <v>40</v>
      </c>
      <c r="R5" s="42" t="s">
        <v>41</v>
      </c>
      <c r="S5" s="42" t="s">
        <v>42</v>
      </c>
      <c r="T5" s="52"/>
      <c r="V5" s="42" t="s">
        <v>40</v>
      </c>
      <c r="W5" s="42" t="s">
        <v>41</v>
      </c>
      <c r="X5" s="42" t="s">
        <v>42</v>
      </c>
      <c r="AA5" s="42" t="s">
        <v>40</v>
      </c>
      <c r="AB5" s="42" t="s">
        <v>41</v>
      </c>
      <c r="AC5" s="42" t="s">
        <v>42</v>
      </c>
    </row>
    <row r="6" spans="1:29" s="3" customFormat="1" ht="15.75" customHeight="1">
      <c r="A6" s="19" t="s">
        <v>43</v>
      </c>
      <c r="B6" s="20"/>
      <c r="C6" s="21"/>
      <c r="D6" s="21"/>
      <c r="E6" s="21"/>
      <c r="F6" s="21"/>
      <c r="G6" s="21"/>
      <c r="H6" s="21"/>
      <c r="K6" s="43"/>
      <c r="L6" s="43"/>
      <c r="M6" s="43"/>
      <c r="Q6" s="43"/>
      <c r="R6" s="43"/>
      <c r="S6" s="43"/>
      <c r="T6" s="48"/>
      <c r="V6" s="43"/>
      <c r="W6" s="43"/>
      <c r="X6" s="43"/>
      <c r="AA6" s="43"/>
      <c r="AB6" s="43"/>
      <c r="AC6" s="43"/>
    </row>
    <row r="7" spans="1:29" s="3" customFormat="1" ht="15.75" customHeight="1">
      <c r="A7" s="19" t="s">
        <v>44</v>
      </c>
      <c r="B7" s="20">
        <v>1</v>
      </c>
      <c r="C7" s="21"/>
      <c r="D7" s="21"/>
      <c r="E7" s="21">
        <f>C7+D7</f>
        <v>0</v>
      </c>
      <c r="F7" s="21"/>
      <c r="G7" s="21"/>
      <c r="H7" s="21">
        <f>F7+G7</f>
        <v>0</v>
      </c>
      <c r="K7" s="43"/>
      <c r="L7" s="43"/>
      <c r="M7" s="43"/>
      <c r="Q7" s="43"/>
      <c r="R7" s="43"/>
      <c r="S7" s="43"/>
      <c r="T7" s="48"/>
      <c r="V7" s="43"/>
      <c r="W7" s="43"/>
      <c r="X7" s="43"/>
      <c r="Y7" s="44">
        <f aca="true" t="shared" si="0" ref="Y7:Z21">C7+AA7</f>
        <v>0</v>
      </c>
      <c r="Z7" s="44">
        <f t="shared" si="0"/>
        <v>0</v>
      </c>
      <c r="AA7" s="43"/>
      <c r="AB7" s="43"/>
      <c r="AC7" s="43"/>
    </row>
    <row r="8" spans="1:29" s="3" customFormat="1" ht="15.75" customHeight="1">
      <c r="A8" s="19" t="s">
        <v>45</v>
      </c>
      <c r="B8" s="20">
        <v>2</v>
      </c>
      <c r="C8" s="21"/>
      <c r="D8" s="21"/>
      <c r="E8" s="21">
        <f>C8+D8</f>
        <v>0</v>
      </c>
      <c r="F8" s="21">
        <v>445000</v>
      </c>
      <c r="G8" s="21"/>
      <c r="H8" s="21">
        <f>F8+G8</f>
        <v>445000</v>
      </c>
      <c r="K8" s="43"/>
      <c r="L8" s="43"/>
      <c r="M8" s="43"/>
      <c r="Q8" s="43"/>
      <c r="R8" s="43"/>
      <c r="S8" s="43"/>
      <c r="T8" s="48"/>
      <c r="V8" s="43"/>
      <c r="W8" s="43"/>
      <c r="X8" s="43"/>
      <c r="Y8" s="44">
        <f t="shared" si="0"/>
        <v>0</v>
      </c>
      <c r="Z8" s="44">
        <f t="shared" si="0"/>
        <v>0</v>
      </c>
      <c r="AA8" s="43"/>
      <c r="AB8" s="43"/>
      <c r="AC8" s="43"/>
    </row>
    <row r="9" spans="1:29" s="3" customFormat="1" ht="15.75" customHeight="1">
      <c r="A9" s="19" t="s">
        <v>46</v>
      </c>
      <c r="B9" s="20">
        <v>3</v>
      </c>
      <c r="C9" s="21"/>
      <c r="D9" s="21"/>
      <c r="E9" s="21">
        <f>C9+D9</f>
        <v>0</v>
      </c>
      <c r="F9" s="21"/>
      <c r="G9" s="21"/>
      <c r="H9" s="21">
        <f>F9+G9</f>
        <v>0</v>
      </c>
      <c r="K9" s="43"/>
      <c r="L9" s="43"/>
      <c r="M9" s="43"/>
      <c r="Q9" s="43"/>
      <c r="R9" s="43"/>
      <c r="S9" s="43"/>
      <c r="T9" s="48"/>
      <c r="V9" s="43"/>
      <c r="W9" s="43"/>
      <c r="X9" s="43"/>
      <c r="Y9" s="44">
        <f t="shared" si="0"/>
        <v>0</v>
      </c>
      <c r="Z9" s="44">
        <f t="shared" si="0"/>
        <v>0</v>
      </c>
      <c r="AA9" s="43"/>
      <c r="AB9" s="43"/>
      <c r="AC9" s="43"/>
    </row>
    <row r="10" spans="1:29" s="3" customFormat="1" ht="15.75" customHeight="1">
      <c r="A10" s="19" t="s">
        <v>47</v>
      </c>
      <c r="B10" s="20">
        <v>4</v>
      </c>
      <c r="C10" s="21">
        <v>0</v>
      </c>
      <c r="D10" s="21"/>
      <c r="E10" s="21">
        <f>C10+D10</f>
        <v>0</v>
      </c>
      <c r="F10" s="21">
        <v>30000</v>
      </c>
      <c r="G10" s="21">
        <v>230000</v>
      </c>
      <c r="H10" s="21">
        <f>F10+G10</f>
        <v>260000</v>
      </c>
      <c r="K10" s="43"/>
      <c r="L10" s="43"/>
      <c r="M10" s="43"/>
      <c r="Q10" s="43"/>
      <c r="R10" s="43"/>
      <c r="S10" s="43"/>
      <c r="T10" s="48"/>
      <c r="V10" s="43"/>
      <c r="W10" s="43"/>
      <c r="X10" s="43"/>
      <c r="Y10" s="44">
        <f t="shared" si="0"/>
        <v>0</v>
      </c>
      <c r="Z10" s="44">
        <f t="shared" si="0"/>
        <v>0</v>
      </c>
      <c r="AA10" s="43"/>
      <c r="AB10" s="43"/>
      <c r="AC10" s="43"/>
    </row>
    <row r="11" spans="1:29" s="3" customFormat="1" ht="15.75" customHeight="1">
      <c r="A11" s="19" t="s">
        <v>48</v>
      </c>
      <c r="B11" s="20">
        <v>9</v>
      </c>
      <c r="C11" s="21">
        <v>48.5</v>
      </c>
      <c r="D11" s="21"/>
      <c r="E11" s="21">
        <f>C11+D11</f>
        <v>48.5</v>
      </c>
      <c r="F11" s="21">
        <f>1418.93+48.5</f>
        <v>1467.43</v>
      </c>
      <c r="G11" s="21"/>
      <c r="H11" s="21">
        <f>F11+G11</f>
        <v>1467.43</v>
      </c>
      <c r="K11" s="43"/>
      <c r="L11" s="43"/>
      <c r="M11" s="43"/>
      <c r="Q11" s="43"/>
      <c r="R11" s="43"/>
      <c r="S11" s="43"/>
      <c r="T11" s="48"/>
      <c r="V11" s="43"/>
      <c r="W11" s="43"/>
      <c r="X11" s="43"/>
      <c r="Y11" s="44">
        <f t="shared" si="0"/>
        <v>48.5</v>
      </c>
      <c r="Z11" s="44">
        <f t="shared" si="0"/>
        <v>0</v>
      </c>
      <c r="AA11" s="43"/>
      <c r="AB11" s="43"/>
      <c r="AC11" s="43"/>
    </row>
    <row r="12" spans="1:29" s="3" customFormat="1" ht="15.75" customHeight="1">
      <c r="A12" s="22" t="s">
        <v>49</v>
      </c>
      <c r="B12" s="20">
        <v>11</v>
      </c>
      <c r="C12" s="21">
        <f aca="true" t="shared" si="1" ref="C12:H12">SUM(C7:C11)</f>
        <v>48.5</v>
      </c>
      <c r="D12" s="21">
        <f t="shared" si="1"/>
        <v>0</v>
      </c>
      <c r="E12" s="21">
        <f t="shared" si="1"/>
        <v>48.5</v>
      </c>
      <c r="F12" s="21">
        <f t="shared" si="1"/>
        <v>476467.43</v>
      </c>
      <c r="G12" s="21">
        <f t="shared" si="1"/>
        <v>230000</v>
      </c>
      <c r="H12" s="21">
        <f t="shared" si="1"/>
        <v>706467.43</v>
      </c>
      <c r="K12" s="43"/>
      <c r="L12" s="43"/>
      <c r="M12" s="43"/>
      <c r="Q12" s="43"/>
      <c r="R12" s="43"/>
      <c r="S12" s="43"/>
      <c r="T12" s="48"/>
      <c r="V12" s="43"/>
      <c r="W12" s="43"/>
      <c r="X12" s="43"/>
      <c r="Y12" s="44">
        <f t="shared" si="0"/>
        <v>48.5</v>
      </c>
      <c r="Z12" s="44">
        <f t="shared" si="0"/>
        <v>0</v>
      </c>
      <c r="AA12" s="43"/>
      <c r="AB12" s="43"/>
      <c r="AC12" s="43"/>
    </row>
    <row r="13" spans="1:29" s="3" customFormat="1" ht="15.75" customHeight="1">
      <c r="A13" s="19" t="s">
        <v>50</v>
      </c>
      <c r="B13" s="20"/>
      <c r="C13" s="21"/>
      <c r="D13" s="21"/>
      <c r="E13" s="21"/>
      <c r="F13" s="21"/>
      <c r="G13" s="21"/>
      <c r="H13" s="21"/>
      <c r="K13" s="43"/>
      <c r="L13" s="43"/>
      <c r="M13" s="43"/>
      <c r="Q13" s="43"/>
      <c r="R13" s="43"/>
      <c r="S13" s="43"/>
      <c r="T13" s="48"/>
      <c r="V13" s="43"/>
      <c r="W13" s="43"/>
      <c r="X13" s="43"/>
      <c r="Y13" s="44">
        <f t="shared" si="0"/>
        <v>0</v>
      </c>
      <c r="Z13" s="44">
        <f t="shared" si="0"/>
        <v>0</v>
      </c>
      <c r="AA13" s="43"/>
      <c r="AB13" s="43"/>
      <c r="AC13" s="43"/>
    </row>
    <row r="14" spans="1:29" s="3" customFormat="1" ht="15.75" customHeight="1">
      <c r="A14" s="19" t="s">
        <v>51</v>
      </c>
      <c r="B14" s="20">
        <v>12</v>
      </c>
      <c r="C14" s="21">
        <f aca="true" t="shared" si="2" ref="C14:H14">C15+C16+C17+C18+C19+C20+C21+C22+C23+C24+C25+C26+C27+C28+C29+C30+C31</f>
        <v>0</v>
      </c>
      <c r="D14" s="21">
        <f t="shared" si="2"/>
        <v>10789.79</v>
      </c>
      <c r="E14" s="21">
        <f t="shared" si="2"/>
        <v>10789.79</v>
      </c>
      <c r="F14" s="21">
        <f t="shared" si="2"/>
        <v>277140.05</v>
      </c>
      <c r="G14" s="21">
        <f t="shared" si="2"/>
        <v>218757.25000000003</v>
      </c>
      <c r="H14" s="21">
        <f t="shared" si="2"/>
        <v>495897.30000000005</v>
      </c>
      <c r="I14" s="43">
        <f aca="true" t="shared" si="3" ref="I14:S14">I15+I16+I18+I19+I17+I20</f>
        <v>12289</v>
      </c>
      <c r="J14" s="43">
        <f t="shared" si="3"/>
        <v>0</v>
      </c>
      <c r="K14" s="43">
        <f t="shared" si="3"/>
        <v>12289</v>
      </c>
      <c r="L14" s="43">
        <f t="shared" si="3"/>
        <v>0</v>
      </c>
      <c r="M14" s="43">
        <f t="shared" si="3"/>
        <v>12289</v>
      </c>
      <c r="N14" s="43">
        <f t="shared" si="3"/>
        <v>0</v>
      </c>
      <c r="O14" s="43">
        <f t="shared" si="3"/>
        <v>20645</v>
      </c>
      <c r="P14" s="43">
        <f t="shared" si="3"/>
        <v>0</v>
      </c>
      <c r="Q14" s="43">
        <f t="shared" si="3"/>
        <v>20645</v>
      </c>
      <c r="R14" s="43">
        <f t="shared" si="3"/>
        <v>0</v>
      </c>
      <c r="S14" s="43">
        <f t="shared" si="3"/>
        <v>20645</v>
      </c>
      <c r="T14" s="48">
        <f aca="true" t="shared" si="4" ref="T14:U21">C14+V14</f>
        <v>22875</v>
      </c>
      <c r="U14" s="44">
        <f t="shared" si="4"/>
        <v>25489.79</v>
      </c>
      <c r="V14" s="43">
        <f>V15+V16+V18+V19+V17+V20</f>
        <v>22875</v>
      </c>
      <c r="W14" s="43">
        <f>W15+W16+W18+W19+W17+W20</f>
        <v>14700</v>
      </c>
      <c r="X14" s="43">
        <f>X15+X16+X18+X19+X17+X20</f>
        <v>37575</v>
      </c>
      <c r="Y14" s="44">
        <f t="shared" si="0"/>
        <v>147047.5</v>
      </c>
      <c r="Z14" s="44">
        <f t="shared" si="0"/>
        <v>46015.76</v>
      </c>
      <c r="AA14" s="43">
        <f>AA15+AA16+AA18+AA19+AA17+AA20+AA21</f>
        <v>147047.5</v>
      </c>
      <c r="AB14" s="43">
        <f>AB15+AB16+AB18+AB19+AB17+AB20+AB21</f>
        <v>35225.97</v>
      </c>
      <c r="AC14" s="43">
        <f>AC15+AC16+AC18+AC19+AC17+AC20+AC21</f>
        <v>182273.47</v>
      </c>
    </row>
    <row r="15" spans="1:29" s="3" customFormat="1" ht="15.75" customHeight="1">
      <c r="A15" s="23" t="s">
        <v>52</v>
      </c>
      <c r="B15" s="20"/>
      <c r="C15" s="21"/>
      <c r="D15" s="24"/>
      <c r="E15" s="21">
        <f aca="true" t="shared" si="5" ref="E15:E26">C15+D15</f>
        <v>0</v>
      </c>
      <c r="F15" s="21">
        <f>94592.9+11150+218.4</f>
        <v>105961.29999999999</v>
      </c>
      <c r="G15" s="21"/>
      <c r="H15" s="21">
        <f>F15+G15</f>
        <v>105961.29999999999</v>
      </c>
      <c r="I15" s="44">
        <f aca="true" t="shared" si="6" ref="I15:I20">C15+K15</f>
        <v>12210</v>
      </c>
      <c r="K15" s="43">
        <v>12210</v>
      </c>
      <c r="L15" s="43"/>
      <c r="M15" s="43">
        <f>K15+L15</f>
        <v>12210</v>
      </c>
      <c r="O15" s="44">
        <f aca="true" t="shared" si="7" ref="O15:O20">C15+Q15</f>
        <v>17810</v>
      </c>
      <c r="Q15" s="43">
        <v>17810</v>
      </c>
      <c r="R15" s="43"/>
      <c r="S15" s="43">
        <f>Q15+R15</f>
        <v>17810</v>
      </c>
      <c r="T15" s="48">
        <f t="shared" si="4"/>
        <v>17810</v>
      </c>
      <c r="U15" s="44">
        <f t="shared" si="4"/>
        <v>0</v>
      </c>
      <c r="V15" s="43">
        <f>14135+3675</f>
        <v>17810</v>
      </c>
      <c r="W15" s="43"/>
      <c r="X15" s="43">
        <f>V15+W15</f>
        <v>17810</v>
      </c>
      <c r="Y15" s="44">
        <f t="shared" si="0"/>
        <v>17810</v>
      </c>
      <c r="Z15" s="44">
        <f t="shared" si="0"/>
        <v>16554</v>
      </c>
      <c r="AA15" s="43">
        <f>14135+3675</f>
        <v>17810</v>
      </c>
      <c r="AB15" s="43">
        <v>16554</v>
      </c>
      <c r="AC15" s="43">
        <f aca="true" t="shared" si="8" ref="AC15:AC21">AA15+AB15</f>
        <v>34364</v>
      </c>
    </row>
    <row r="16" spans="1:29" s="3" customFormat="1" ht="15" customHeight="1">
      <c r="A16" s="19" t="s">
        <v>53</v>
      </c>
      <c r="B16" s="20"/>
      <c r="C16" s="21"/>
      <c r="D16" s="24"/>
      <c r="E16" s="21">
        <f t="shared" si="5"/>
        <v>0</v>
      </c>
      <c r="F16" s="21">
        <f>2746+820+18979+10659+17498.52+10795.23+9080+13667</f>
        <v>84244.75</v>
      </c>
      <c r="G16" s="21"/>
      <c r="H16" s="21">
        <f aca="true" t="shared" si="9" ref="H16:H31">F16+G16</f>
        <v>84244.75</v>
      </c>
      <c r="I16" s="44">
        <f t="shared" si="6"/>
        <v>79</v>
      </c>
      <c r="K16" s="43">
        <v>79</v>
      </c>
      <c r="L16" s="43"/>
      <c r="M16" s="43">
        <f>K16+L16</f>
        <v>79</v>
      </c>
      <c r="O16" s="44">
        <f t="shared" si="7"/>
        <v>835</v>
      </c>
      <c r="Q16" s="43">
        <v>835</v>
      </c>
      <c r="R16" s="43"/>
      <c r="S16" s="43">
        <f>Q16+R16</f>
        <v>835</v>
      </c>
      <c r="T16" s="48">
        <f t="shared" si="4"/>
        <v>1265</v>
      </c>
      <c r="U16" s="44">
        <f t="shared" si="4"/>
        <v>14700</v>
      </c>
      <c r="V16" s="43">
        <f>15965-14700</f>
        <v>1265</v>
      </c>
      <c r="W16" s="43">
        <v>14700</v>
      </c>
      <c r="X16" s="43">
        <f>V16+W16</f>
        <v>15965</v>
      </c>
      <c r="Y16" s="44">
        <f t="shared" si="0"/>
        <v>2807</v>
      </c>
      <c r="Z16" s="44">
        <f t="shared" si="0"/>
        <v>14700</v>
      </c>
      <c r="AA16" s="43">
        <v>2807</v>
      </c>
      <c r="AB16" s="43">
        <v>14700</v>
      </c>
      <c r="AC16" s="43">
        <f t="shared" si="8"/>
        <v>17507</v>
      </c>
    </row>
    <row r="17" spans="1:29" ht="14.25" customHeight="1" hidden="1">
      <c r="A17" s="25"/>
      <c r="B17" s="8"/>
      <c r="C17" s="21"/>
      <c r="D17" s="21"/>
      <c r="E17" s="21">
        <f t="shared" si="5"/>
        <v>0</v>
      </c>
      <c r="F17" s="21"/>
      <c r="G17" s="21"/>
      <c r="H17" s="21">
        <f t="shared" si="9"/>
        <v>0</v>
      </c>
      <c r="I17" s="44">
        <f t="shared" si="6"/>
        <v>0</v>
      </c>
      <c r="K17" s="43"/>
      <c r="L17" s="43"/>
      <c r="M17" s="43"/>
      <c r="O17" s="44">
        <f t="shared" si="7"/>
        <v>2000</v>
      </c>
      <c r="Q17" s="43">
        <v>2000</v>
      </c>
      <c r="R17" s="43"/>
      <c r="S17" s="43">
        <f>Q17+R17</f>
        <v>2000</v>
      </c>
      <c r="T17" s="48">
        <f t="shared" si="4"/>
        <v>3800</v>
      </c>
      <c r="U17" s="44">
        <f t="shared" si="4"/>
        <v>0</v>
      </c>
      <c r="V17" s="43">
        <v>3800</v>
      </c>
      <c r="W17" s="43"/>
      <c r="X17" s="43">
        <f>V17+W17</f>
        <v>3800</v>
      </c>
      <c r="Y17" s="44">
        <f t="shared" si="0"/>
        <v>3800</v>
      </c>
      <c r="Z17" s="44">
        <f t="shared" si="0"/>
        <v>0</v>
      </c>
      <c r="AA17" s="43">
        <v>3800</v>
      </c>
      <c r="AB17" s="43"/>
      <c r="AC17" s="43">
        <f t="shared" si="8"/>
        <v>3800</v>
      </c>
    </row>
    <row r="18" spans="1:29" s="3" customFormat="1" ht="12.75" customHeight="1">
      <c r="A18" s="19" t="s">
        <v>54</v>
      </c>
      <c r="B18" s="20"/>
      <c r="C18" s="21"/>
      <c r="D18" s="21"/>
      <c r="E18" s="21">
        <f t="shared" si="5"/>
        <v>0</v>
      </c>
      <c r="F18" s="21">
        <f>562+1708+75994+8670</f>
        <v>86934</v>
      </c>
      <c r="G18" s="26"/>
      <c r="H18" s="21">
        <f t="shared" si="9"/>
        <v>86934</v>
      </c>
      <c r="I18" s="44">
        <f t="shared" si="6"/>
        <v>0</v>
      </c>
      <c r="K18" s="43"/>
      <c r="L18" s="43"/>
      <c r="M18" s="43"/>
      <c r="O18" s="44">
        <f t="shared" si="7"/>
        <v>0</v>
      </c>
      <c r="Q18" s="43"/>
      <c r="R18" s="43"/>
      <c r="S18" s="43"/>
      <c r="T18" s="48">
        <f t="shared" si="4"/>
        <v>0</v>
      </c>
      <c r="U18" s="44">
        <f t="shared" si="4"/>
        <v>0</v>
      </c>
      <c r="V18" s="43"/>
      <c r="W18" s="43"/>
      <c r="X18" s="43"/>
      <c r="Y18" s="44">
        <f t="shared" si="0"/>
        <v>122630.5</v>
      </c>
      <c r="Z18" s="44">
        <f t="shared" si="0"/>
        <v>0</v>
      </c>
      <c r="AA18" s="43">
        <v>122630.5</v>
      </c>
      <c r="AC18" s="43">
        <f t="shared" si="8"/>
        <v>122630.5</v>
      </c>
    </row>
    <row r="19" spans="1:29" s="3" customFormat="1" ht="14.25" hidden="1">
      <c r="A19" s="19" t="s">
        <v>55</v>
      </c>
      <c r="B19" s="20"/>
      <c r="C19" s="21"/>
      <c r="D19" s="21"/>
      <c r="E19" s="21">
        <f t="shared" si="5"/>
        <v>0</v>
      </c>
      <c r="F19" s="21"/>
      <c r="G19" s="21"/>
      <c r="H19" s="21">
        <f t="shared" si="9"/>
        <v>0</v>
      </c>
      <c r="I19" s="44">
        <f t="shared" si="6"/>
        <v>0</v>
      </c>
      <c r="K19" s="43"/>
      <c r="L19" s="43"/>
      <c r="M19" s="43"/>
      <c r="O19" s="44">
        <f t="shared" si="7"/>
        <v>0</v>
      </c>
      <c r="Q19" s="43"/>
      <c r="R19" s="43"/>
      <c r="S19" s="43"/>
      <c r="T19" s="48">
        <f t="shared" si="4"/>
        <v>0</v>
      </c>
      <c r="U19" s="44">
        <f t="shared" si="4"/>
        <v>0</v>
      </c>
      <c r="V19" s="43"/>
      <c r="W19" s="43"/>
      <c r="X19" s="43"/>
      <c r="Y19" s="44">
        <f t="shared" si="0"/>
        <v>0</v>
      </c>
      <c r="Z19" s="44">
        <f t="shared" si="0"/>
        <v>0</v>
      </c>
      <c r="AA19" s="43"/>
      <c r="AB19" s="43"/>
      <c r="AC19" s="43">
        <f t="shared" si="8"/>
        <v>0</v>
      </c>
    </row>
    <row r="20" spans="1:29" s="3" customFormat="1" ht="15" customHeight="1">
      <c r="A20" s="19" t="s">
        <v>56</v>
      </c>
      <c r="B20" s="20"/>
      <c r="C20" s="21"/>
      <c r="D20" s="21"/>
      <c r="E20" s="21">
        <f t="shared" si="5"/>
        <v>0</v>
      </c>
      <c r="F20" s="21"/>
      <c r="G20" s="21"/>
      <c r="H20" s="21">
        <f t="shared" si="9"/>
        <v>0</v>
      </c>
      <c r="I20" s="44">
        <f t="shared" si="6"/>
        <v>0</v>
      </c>
      <c r="K20" s="43"/>
      <c r="L20" s="43"/>
      <c r="M20" s="43"/>
      <c r="O20" s="44">
        <f t="shared" si="7"/>
        <v>0</v>
      </c>
      <c r="Q20" s="43"/>
      <c r="R20" s="43"/>
      <c r="S20" s="43"/>
      <c r="T20" s="48">
        <f t="shared" si="4"/>
        <v>0</v>
      </c>
      <c r="U20" s="44">
        <f t="shared" si="4"/>
        <v>0</v>
      </c>
      <c r="V20" s="43"/>
      <c r="W20" s="43"/>
      <c r="X20" s="43"/>
      <c r="Y20" s="44">
        <f t="shared" si="0"/>
        <v>0</v>
      </c>
      <c r="Z20" s="44">
        <f t="shared" si="0"/>
        <v>1885.9</v>
      </c>
      <c r="AA20" s="43"/>
      <c r="AB20" s="43">
        <v>1885.9</v>
      </c>
      <c r="AC20" s="43">
        <f t="shared" si="8"/>
        <v>1885.9</v>
      </c>
    </row>
    <row r="21" spans="1:29" s="3" customFormat="1" ht="0.75" customHeight="1" hidden="1">
      <c r="A21" s="19" t="s">
        <v>57</v>
      </c>
      <c r="B21" s="20"/>
      <c r="C21" s="21"/>
      <c r="D21" s="21"/>
      <c r="E21" s="21">
        <f t="shared" si="5"/>
        <v>0</v>
      </c>
      <c r="F21" s="21"/>
      <c r="G21" s="21"/>
      <c r="H21" s="21">
        <f t="shared" si="9"/>
        <v>0</v>
      </c>
      <c r="I21" s="44"/>
      <c r="K21" s="43"/>
      <c r="L21" s="43"/>
      <c r="M21" s="43"/>
      <c r="O21" s="44"/>
      <c r="Q21" s="43"/>
      <c r="R21" s="43"/>
      <c r="S21" s="43"/>
      <c r="T21" s="48">
        <f t="shared" si="4"/>
        <v>0</v>
      </c>
      <c r="U21" s="44">
        <f t="shared" si="4"/>
        <v>0</v>
      </c>
      <c r="V21" s="43"/>
      <c r="W21" s="43"/>
      <c r="X21" s="43"/>
      <c r="Y21" s="44">
        <f t="shared" si="0"/>
        <v>0</v>
      </c>
      <c r="Z21" s="44">
        <f t="shared" si="0"/>
        <v>2086.07</v>
      </c>
      <c r="AA21" s="43"/>
      <c r="AB21" s="43">
        <v>2086.07</v>
      </c>
      <c r="AC21" s="43">
        <f t="shared" si="8"/>
        <v>2086.07</v>
      </c>
    </row>
    <row r="22" spans="1:29" s="3" customFormat="1" ht="18" customHeight="1" hidden="1">
      <c r="A22" s="19" t="s">
        <v>58</v>
      </c>
      <c r="B22" s="20"/>
      <c r="C22" s="21"/>
      <c r="D22" s="21"/>
      <c r="E22" s="21">
        <f t="shared" si="5"/>
        <v>0</v>
      </c>
      <c r="F22" s="21"/>
      <c r="G22" s="21"/>
      <c r="H22" s="21">
        <f t="shared" si="9"/>
        <v>0</v>
      </c>
      <c r="I22" s="44"/>
      <c r="K22" s="43"/>
      <c r="L22" s="43"/>
      <c r="M22" s="43"/>
      <c r="O22" s="44"/>
      <c r="Q22" s="43"/>
      <c r="R22" s="43"/>
      <c r="S22" s="43"/>
      <c r="T22" s="48"/>
      <c r="U22" s="44"/>
      <c r="V22" s="43"/>
      <c r="W22" s="43"/>
      <c r="X22" s="43"/>
      <c r="Y22" s="44"/>
      <c r="Z22" s="44"/>
      <c r="AA22" s="43"/>
      <c r="AB22" s="43"/>
      <c r="AC22" s="43"/>
    </row>
    <row r="23" spans="1:29" s="3" customFormat="1" ht="14.25" customHeight="1">
      <c r="A23" s="19" t="s">
        <v>59</v>
      </c>
      <c r="B23" s="20"/>
      <c r="C23" s="21"/>
      <c r="D23" s="21"/>
      <c r="E23" s="21">
        <f t="shared" si="5"/>
        <v>0</v>
      </c>
      <c r="F23" s="21"/>
      <c r="G23" s="21"/>
      <c r="H23" s="21">
        <f t="shared" si="9"/>
        <v>0</v>
      </c>
      <c r="I23" s="44"/>
      <c r="K23" s="43"/>
      <c r="L23" s="43"/>
      <c r="M23" s="43"/>
      <c r="O23" s="44"/>
      <c r="Q23" s="43"/>
      <c r="R23" s="43"/>
      <c r="S23" s="43"/>
      <c r="T23" s="48"/>
      <c r="U23" s="44"/>
      <c r="V23" s="43"/>
      <c r="W23" s="43"/>
      <c r="X23" s="43"/>
      <c r="Y23" s="44"/>
      <c r="Z23" s="44"/>
      <c r="AA23" s="43"/>
      <c r="AB23" s="43"/>
      <c r="AC23" s="43"/>
    </row>
    <row r="24" spans="1:29" s="3" customFormat="1" ht="2.25" customHeight="1" hidden="1">
      <c r="A24" s="19" t="s">
        <v>60</v>
      </c>
      <c r="B24" s="20"/>
      <c r="C24" s="21"/>
      <c r="D24" s="21"/>
      <c r="E24" s="21">
        <f t="shared" si="5"/>
        <v>0</v>
      </c>
      <c r="F24" s="21"/>
      <c r="G24" s="21"/>
      <c r="H24" s="21">
        <f t="shared" si="9"/>
        <v>0</v>
      </c>
      <c r="I24" s="44"/>
      <c r="K24" s="43"/>
      <c r="L24" s="43"/>
      <c r="M24" s="43"/>
      <c r="O24" s="44"/>
      <c r="Q24" s="43"/>
      <c r="R24" s="43"/>
      <c r="S24" s="43"/>
      <c r="T24" s="48"/>
      <c r="U24" s="44"/>
      <c r="V24" s="43"/>
      <c r="W24" s="43"/>
      <c r="X24" s="43"/>
      <c r="Y24" s="44"/>
      <c r="Z24" s="44"/>
      <c r="AA24" s="43"/>
      <c r="AB24" s="43"/>
      <c r="AC24" s="43"/>
    </row>
    <row r="25" spans="1:29" s="3" customFormat="1" ht="17.25" customHeight="1">
      <c r="A25" s="19" t="s">
        <v>61</v>
      </c>
      <c r="B25" s="20"/>
      <c r="C25" s="21"/>
      <c r="D25" s="21"/>
      <c r="E25" s="21">
        <f t="shared" si="5"/>
        <v>0</v>
      </c>
      <c r="F25" s="21"/>
      <c r="G25" s="21"/>
      <c r="H25" s="21">
        <f t="shared" si="9"/>
        <v>0</v>
      </c>
      <c r="I25" s="44"/>
      <c r="K25" s="43"/>
      <c r="L25" s="43"/>
      <c r="M25" s="43"/>
      <c r="O25" s="44"/>
      <c r="Q25" s="43"/>
      <c r="R25" s="43"/>
      <c r="S25" s="43"/>
      <c r="T25" s="48"/>
      <c r="U25" s="44"/>
      <c r="V25" s="43"/>
      <c r="W25" s="43"/>
      <c r="X25" s="43"/>
      <c r="Y25" s="44"/>
      <c r="Z25" s="44"/>
      <c r="AA25" s="43"/>
      <c r="AB25" s="43"/>
      <c r="AC25" s="43"/>
    </row>
    <row r="26" spans="1:29" s="3" customFormat="1" ht="21" customHeight="1" hidden="1">
      <c r="A26" s="19" t="s">
        <v>62</v>
      </c>
      <c r="B26" s="20"/>
      <c r="C26" s="21"/>
      <c r="D26" s="21"/>
      <c r="E26" s="21">
        <f t="shared" si="5"/>
        <v>0</v>
      </c>
      <c r="F26" s="21"/>
      <c r="G26" s="21"/>
      <c r="H26" s="21">
        <f t="shared" si="9"/>
        <v>0</v>
      </c>
      <c r="I26" s="44"/>
      <c r="K26" s="43"/>
      <c r="L26" s="43"/>
      <c r="M26" s="43"/>
      <c r="O26" s="44"/>
      <c r="Q26" s="43"/>
      <c r="R26" s="43"/>
      <c r="S26" s="43"/>
      <c r="T26" s="48"/>
      <c r="U26" s="44"/>
      <c r="V26" s="43"/>
      <c r="W26" s="43"/>
      <c r="X26" s="43"/>
      <c r="Y26" s="44"/>
      <c r="Z26" s="44"/>
      <c r="AA26" s="43"/>
      <c r="AB26" s="43"/>
      <c r="AC26" s="43"/>
    </row>
    <row r="27" spans="1:29" ht="15.75" customHeight="1">
      <c r="A27" s="27" t="s">
        <v>63</v>
      </c>
      <c r="B27" s="20"/>
      <c r="C27" s="21"/>
      <c r="D27" s="24"/>
      <c r="E27" s="21">
        <f>SUM(C27:D27)</f>
        <v>0</v>
      </c>
      <c r="F27" s="21"/>
      <c r="G27" s="24"/>
      <c r="H27" s="21">
        <f t="shared" si="9"/>
        <v>0</v>
      </c>
      <c r="I27" s="44">
        <f aca="true" t="shared" si="10" ref="I27:I46">C27+K27</f>
        <v>20270</v>
      </c>
      <c r="K27" s="43">
        <v>20270</v>
      </c>
      <c r="L27" s="45"/>
      <c r="M27" s="43">
        <f aca="true" t="shared" si="11" ref="M27:M41">K27+L27</f>
        <v>20270</v>
      </c>
      <c r="O27" s="44">
        <f aca="true" t="shared" si="12" ref="O27:O46">C27+Q27</f>
        <v>20270</v>
      </c>
      <c r="Q27" s="43">
        <v>20270</v>
      </c>
      <c r="R27" s="45"/>
      <c r="S27" s="43">
        <f aca="true" t="shared" si="13" ref="S27:S41">Q27+R27</f>
        <v>20270</v>
      </c>
      <c r="T27" s="48">
        <f aca="true" t="shared" si="14" ref="T27:U46">C27+V27</f>
        <v>20270</v>
      </c>
      <c r="U27" s="44">
        <f t="shared" si="14"/>
        <v>0</v>
      </c>
      <c r="V27" s="43">
        <v>20270</v>
      </c>
      <c r="W27" s="45"/>
      <c r="X27" s="43">
        <f aca="true" t="shared" si="15" ref="X27:X41">V27+W27</f>
        <v>20270</v>
      </c>
      <c r="Y27" s="44">
        <f aca="true" t="shared" si="16" ref="Y27:Z41">C27+AA27</f>
        <v>20270</v>
      </c>
      <c r="Z27" s="44">
        <f t="shared" si="16"/>
        <v>0</v>
      </c>
      <c r="AA27" s="43">
        <v>20270</v>
      </c>
      <c r="AB27" s="45"/>
      <c r="AC27" s="43">
        <f aca="true" t="shared" si="17" ref="AC27:AC41">AA27+AB27</f>
        <v>20270</v>
      </c>
    </row>
    <row r="28" spans="1:29" ht="15.75" customHeight="1">
      <c r="A28" s="23" t="s">
        <v>64</v>
      </c>
      <c r="B28" s="20"/>
      <c r="C28" s="21"/>
      <c r="D28" s="24"/>
      <c r="E28" s="21">
        <f>SUM(C28:D28)</f>
        <v>0</v>
      </c>
      <c r="F28" s="21"/>
      <c r="G28" s="24"/>
      <c r="H28" s="21">
        <f t="shared" si="9"/>
        <v>0</v>
      </c>
      <c r="I28" s="44"/>
      <c r="K28" s="43"/>
      <c r="L28" s="45"/>
      <c r="M28" s="43"/>
      <c r="O28" s="44"/>
      <c r="Q28" s="43"/>
      <c r="R28" s="45"/>
      <c r="S28" s="43"/>
      <c r="T28" s="48"/>
      <c r="U28" s="44"/>
      <c r="V28" s="43"/>
      <c r="W28" s="45"/>
      <c r="X28" s="43"/>
      <c r="Y28" s="44"/>
      <c r="Z28" s="44"/>
      <c r="AA28" s="43"/>
      <c r="AB28" s="45"/>
      <c r="AC28" s="43"/>
    </row>
    <row r="29" spans="1:29" ht="15.75" customHeight="1">
      <c r="A29" s="23" t="s">
        <v>65</v>
      </c>
      <c r="B29" s="20"/>
      <c r="C29" s="21"/>
      <c r="D29" s="24"/>
      <c r="E29" s="21">
        <f>SUM(C29:D29)</f>
        <v>0</v>
      </c>
      <c r="F29" s="21"/>
      <c r="G29" s="24"/>
      <c r="H29" s="21">
        <f t="shared" si="9"/>
        <v>0</v>
      </c>
      <c r="I29" s="44"/>
      <c r="K29" s="43"/>
      <c r="L29" s="45"/>
      <c r="M29" s="43"/>
      <c r="O29" s="44"/>
      <c r="Q29" s="43"/>
      <c r="R29" s="45"/>
      <c r="S29" s="43"/>
      <c r="T29" s="48"/>
      <c r="U29" s="44"/>
      <c r="V29" s="43"/>
      <c r="W29" s="45"/>
      <c r="X29" s="43"/>
      <c r="Y29" s="44"/>
      <c r="Z29" s="44"/>
      <c r="AA29" s="43"/>
      <c r="AB29" s="45"/>
      <c r="AC29" s="43"/>
    </row>
    <row r="30" spans="1:29" ht="15.75" customHeight="1">
      <c r="A30" s="23" t="s">
        <v>66</v>
      </c>
      <c r="B30" s="20"/>
      <c r="C30" s="21"/>
      <c r="D30" s="24"/>
      <c r="E30" s="21">
        <f>SUM(C30:D30)</f>
        <v>0</v>
      </c>
      <c r="F30" s="21"/>
      <c r="G30" s="24"/>
      <c r="H30" s="21">
        <f t="shared" si="9"/>
        <v>0</v>
      </c>
      <c r="I30" s="44"/>
      <c r="K30" s="43"/>
      <c r="L30" s="45"/>
      <c r="M30" s="43"/>
      <c r="O30" s="44"/>
      <c r="Q30" s="43"/>
      <c r="R30" s="45"/>
      <c r="S30" s="43"/>
      <c r="T30" s="48"/>
      <c r="U30" s="44"/>
      <c r="V30" s="43"/>
      <c r="W30" s="45"/>
      <c r="X30" s="43"/>
      <c r="Y30" s="44"/>
      <c r="Z30" s="44"/>
      <c r="AA30" s="43"/>
      <c r="AB30" s="45"/>
      <c r="AC30" s="43"/>
    </row>
    <row r="31" spans="1:29" ht="15.75" customHeight="1">
      <c r="A31" s="23" t="s">
        <v>67</v>
      </c>
      <c r="B31" s="20"/>
      <c r="C31" s="21"/>
      <c r="D31" s="21">
        <v>10789.79</v>
      </c>
      <c r="E31" s="21">
        <f>SUM(C31:D31)</f>
        <v>10789.79</v>
      </c>
      <c r="F31" s="21"/>
      <c r="G31" s="21">
        <f>30005.04+21615+13905.04+12843.25+15344+14246.33+10800+89208.8+10789.79</f>
        <v>218757.25000000003</v>
      </c>
      <c r="H31" s="21">
        <f t="shared" si="9"/>
        <v>218757.25000000003</v>
      </c>
      <c r="I31" s="44"/>
      <c r="K31" s="43"/>
      <c r="L31" s="45"/>
      <c r="M31" s="43"/>
      <c r="O31" s="44"/>
      <c r="Q31" s="43"/>
      <c r="R31" s="45"/>
      <c r="S31" s="43"/>
      <c r="T31" s="48"/>
      <c r="U31" s="44"/>
      <c r="V31" s="43"/>
      <c r="W31" s="45"/>
      <c r="X31" s="43"/>
      <c r="Y31" s="44"/>
      <c r="Z31" s="44"/>
      <c r="AA31" s="43"/>
      <c r="AB31" s="45"/>
      <c r="AC31" s="43"/>
    </row>
    <row r="32" spans="1:29" s="3" customFormat="1" ht="15.75" customHeight="1">
      <c r="A32" s="19" t="s">
        <v>68</v>
      </c>
      <c r="B32" s="20">
        <v>21</v>
      </c>
      <c r="C32" s="21">
        <f aca="true" t="shared" si="18" ref="C32:H32">C33+C34+C35+C36+C37+C38+C39+C40+C41+C42+C43+C44+C45+C46+C47+C48+C49+C50+C51+C52</f>
        <v>24559.050000000003</v>
      </c>
      <c r="D32" s="21">
        <f t="shared" si="18"/>
        <v>0</v>
      </c>
      <c r="E32" s="21">
        <f t="shared" si="18"/>
        <v>24559.050000000003</v>
      </c>
      <c r="F32" s="21">
        <f t="shared" si="18"/>
        <v>326589.68</v>
      </c>
      <c r="G32" s="21">
        <f t="shared" si="18"/>
        <v>0</v>
      </c>
      <c r="H32" s="21">
        <f t="shared" si="18"/>
        <v>326589.68</v>
      </c>
      <c r="I32" s="43" t="e">
        <f>I33+I37+I36+I38+I34+I39+I35+I40+I41+I27+I46+#REF!</f>
        <v>#REF!</v>
      </c>
      <c r="J32" s="43" t="e">
        <f>J33+J37+J36+J38+J34+J39+J35+J40+J41+J27+J46+#REF!</f>
        <v>#REF!</v>
      </c>
      <c r="K32" s="43" t="e">
        <f>K33+K37+K36+K38+K34+K39+K35+K40+K41+K27+K46+#REF!</f>
        <v>#REF!</v>
      </c>
      <c r="L32" s="43" t="e">
        <f>L33+L37+L36+L38+L34+L39+L35+L40+L41+L27+L46+#REF!</f>
        <v>#REF!</v>
      </c>
      <c r="M32" s="43" t="e">
        <f>M33+M37+M36+M38+M34+M39+M35+M40+M41+M27+M46+#REF!</f>
        <v>#REF!</v>
      </c>
      <c r="N32" s="43" t="e">
        <f>N33+N37+N36+N38+N34+N39+N35+N40+N41+N27+N46+#REF!</f>
        <v>#REF!</v>
      </c>
      <c r="O32" s="43" t="e">
        <f>O33+O37+O36+O38+O34+O39+O35+O40+O41+O27+O46+#REF!</f>
        <v>#REF!</v>
      </c>
      <c r="P32" s="43" t="e">
        <f>P33+P37+P36+P38+P34+P39+P35+P40+P41+P27+P46+#REF!</f>
        <v>#REF!</v>
      </c>
      <c r="Q32" s="43" t="e">
        <f>Q33+Q37+Q36+Q38+Q34+Q39+Q35+Q40+Q41+Q27+Q46+#REF!</f>
        <v>#REF!</v>
      </c>
      <c r="R32" s="43" t="e">
        <f>R33+R37+R36+R38+R34+R39+R35+R40+R41+R27+R46+#REF!</f>
        <v>#REF!</v>
      </c>
      <c r="S32" s="43" t="e">
        <f>S33+S37+S36+S38+S34+S39+S35+S40+S41+S27+S46+#REF!</f>
        <v>#REF!</v>
      </c>
      <c r="T32" s="43" t="e">
        <f>T33+T37+T36+T38+T34+T39+T35+T40+T41+T27+T46+#REF!</f>
        <v>#REF!</v>
      </c>
      <c r="U32" s="43" t="e">
        <f>U33+U37+U36+U38+U34+U39+U35+U40+U41+U27+U46+#REF!</f>
        <v>#REF!</v>
      </c>
      <c r="V32" s="43" t="e">
        <f>V33+V37+V36+V38+V34+V39+V35+V40+V41+V27+V46+#REF!</f>
        <v>#REF!</v>
      </c>
      <c r="W32" s="43" t="e">
        <f>W33+W37+W36+W38+W34+W39+W35+W40+W41+W27+W46+#REF!</f>
        <v>#REF!</v>
      </c>
      <c r="X32" s="43" t="e">
        <f>X33+X37+X36+X38+X34+X39+X35+X40+X41+X27+X46+#REF!</f>
        <v>#REF!</v>
      </c>
      <c r="Y32" s="44" t="e">
        <f t="shared" si="16"/>
        <v>#REF!</v>
      </c>
      <c r="Z32" s="44" t="e">
        <f t="shared" si="16"/>
        <v>#REF!</v>
      </c>
      <c r="AA32" s="43" t="e">
        <f>AA33+AA37+AA36+AA38+AA34+AA39+AA35+AA40+AA41+AA27+AA46+#REF!</f>
        <v>#REF!</v>
      </c>
      <c r="AB32" s="43" t="e">
        <f>AB33+AB37+AB36+AB38+AB34+AB39+AB35+AB40+AB41+AB27+AB46+#REF!</f>
        <v>#REF!</v>
      </c>
      <c r="AC32" s="43" t="e">
        <f>AC33+AC37+AC36+AC38+AC34+AC39+AC35+AC40+AC41+AC27+AC46+#REF!</f>
        <v>#REF!</v>
      </c>
    </row>
    <row r="33" spans="1:29" s="3" customFormat="1" ht="15.75" customHeight="1">
      <c r="A33" s="19" t="s">
        <v>69</v>
      </c>
      <c r="B33" s="9"/>
      <c r="C33" s="21">
        <v>1919.9</v>
      </c>
      <c r="D33" s="21"/>
      <c r="E33" s="21">
        <f aca="true" t="shared" si="19" ref="E33:E47">C33+D33</f>
        <v>1919.9</v>
      </c>
      <c r="F33" s="21">
        <f>4597.88+205+859+631.2+1340.23+147.6+1919.9</f>
        <v>9700.81</v>
      </c>
      <c r="G33" s="21"/>
      <c r="H33" s="21">
        <f aca="true" t="shared" si="20" ref="H33:H52">F33+G33</f>
        <v>9700.81</v>
      </c>
      <c r="I33" s="44">
        <f t="shared" si="10"/>
        <v>2442.1000000000004</v>
      </c>
      <c r="K33" s="43">
        <v>522.2</v>
      </c>
      <c r="L33" s="43"/>
      <c r="M33" s="43">
        <f t="shared" si="11"/>
        <v>522.2</v>
      </c>
      <c r="O33" s="44">
        <f t="shared" si="12"/>
        <v>2461.8</v>
      </c>
      <c r="Q33" s="43">
        <v>541.9</v>
      </c>
      <c r="R33" s="43"/>
      <c r="S33" s="43">
        <f t="shared" si="13"/>
        <v>541.9</v>
      </c>
      <c r="T33" s="48">
        <f t="shared" si="14"/>
        <v>2461.8</v>
      </c>
      <c r="U33" s="44">
        <f t="shared" si="14"/>
        <v>0</v>
      </c>
      <c r="V33" s="43">
        <v>541.9</v>
      </c>
      <c r="W33" s="43"/>
      <c r="X33" s="43">
        <f t="shared" si="15"/>
        <v>541.9</v>
      </c>
      <c r="Y33" s="44">
        <f t="shared" si="16"/>
        <v>2707.8</v>
      </c>
      <c r="Z33" s="44">
        <f t="shared" si="16"/>
        <v>0</v>
      </c>
      <c r="AA33" s="43">
        <v>787.9</v>
      </c>
      <c r="AB33" s="43"/>
      <c r="AC33" s="43">
        <f t="shared" si="17"/>
        <v>787.9</v>
      </c>
    </row>
    <row r="34" spans="1:29" s="3" customFormat="1" ht="15.75" customHeight="1">
      <c r="A34" s="19" t="s">
        <v>70</v>
      </c>
      <c r="B34" s="20"/>
      <c r="C34" s="21">
        <v>11500</v>
      </c>
      <c r="D34" s="21"/>
      <c r="E34" s="21">
        <f t="shared" si="19"/>
        <v>11500</v>
      </c>
      <c r="F34" s="21">
        <f>40600+9400+9400+9500+9500+9500+11500+11500+11500</f>
        <v>122400</v>
      </c>
      <c r="G34" s="21"/>
      <c r="H34" s="21">
        <f t="shared" si="20"/>
        <v>122400</v>
      </c>
      <c r="I34" s="44">
        <f t="shared" si="10"/>
        <v>24900</v>
      </c>
      <c r="K34" s="43">
        <v>13400</v>
      </c>
      <c r="L34" s="43"/>
      <c r="M34" s="43">
        <f t="shared" si="11"/>
        <v>13400</v>
      </c>
      <c r="O34" s="44">
        <f t="shared" si="12"/>
        <v>31600</v>
      </c>
      <c r="Q34" s="43">
        <v>20100</v>
      </c>
      <c r="R34" s="43"/>
      <c r="S34" s="43">
        <f t="shared" si="13"/>
        <v>20100</v>
      </c>
      <c r="T34" s="48">
        <f t="shared" si="14"/>
        <v>38300</v>
      </c>
      <c r="U34" s="44">
        <f t="shared" si="14"/>
        <v>0</v>
      </c>
      <c r="V34" s="43">
        <v>26800</v>
      </c>
      <c r="W34" s="43"/>
      <c r="X34" s="43">
        <f t="shared" si="15"/>
        <v>26800</v>
      </c>
      <c r="Y34" s="44">
        <f t="shared" si="16"/>
        <v>51700</v>
      </c>
      <c r="Z34" s="44">
        <f t="shared" si="16"/>
        <v>0</v>
      </c>
      <c r="AA34" s="43">
        <v>40200</v>
      </c>
      <c r="AB34" s="43"/>
      <c r="AC34" s="43">
        <f t="shared" si="17"/>
        <v>40200</v>
      </c>
    </row>
    <row r="35" spans="1:29" s="3" customFormat="1" ht="15.75" customHeight="1">
      <c r="A35" s="19" t="s">
        <v>71</v>
      </c>
      <c r="B35" s="20"/>
      <c r="C35" s="21"/>
      <c r="D35" s="21"/>
      <c r="E35" s="21">
        <f t="shared" si="19"/>
        <v>0</v>
      </c>
      <c r="F35" s="21">
        <v>17000</v>
      </c>
      <c r="G35" s="21"/>
      <c r="H35" s="21">
        <f t="shared" si="20"/>
        <v>17000</v>
      </c>
      <c r="I35" s="44">
        <f t="shared" si="10"/>
        <v>20320</v>
      </c>
      <c r="K35" s="43">
        <v>20320</v>
      </c>
      <c r="L35" s="43"/>
      <c r="M35" s="43">
        <f t="shared" si="11"/>
        <v>20320</v>
      </c>
      <c r="O35" s="44">
        <f t="shared" si="12"/>
        <v>20320</v>
      </c>
      <c r="Q35" s="43">
        <v>20320</v>
      </c>
      <c r="R35" s="43"/>
      <c r="S35" s="43">
        <f t="shared" si="13"/>
        <v>20320</v>
      </c>
      <c r="T35" s="48">
        <f t="shared" si="14"/>
        <v>20320</v>
      </c>
      <c r="U35" s="44">
        <f t="shared" si="14"/>
        <v>0</v>
      </c>
      <c r="V35" s="43">
        <v>20320</v>
      </c>
      <c r="W35" s="43"/>
      <c r="X35" s="43">
        <f t="shared" si="15"/>
        <v>20320</v>
      </c>
      <c r="Y35" s="44">
        <f t="shared" si="16"/>
        <v>20320</v>
      </c>
      <c r="Z35" s="44">
        <f t="shared" si="16"/>
        <v>0</v>
      </c>
      <c r="AA35" s="43">
        <v>20320</v>
      </c>
      <c r="AB35" s="43"/>
      <c r="AC35" s="43">
        <f t="shared" si="17"/>
        <v>20320</v>
      </c>
    </row>
    <row r="36" spans="1:29" s="3" customFormat="1" ht="15.75" customHeight="1">
      <c r="A36" s="19" t="s">
        <v>72</v>
      </c>
      <c r="B36" s="20"/>
      <c r="C36" s="21">
        <v>873.12</v>
      </c>
      <c r="D36" s="21"/>
      <c r="E36" s="21">
        <f t="shared" si="19"/>
        <v>873.12</v>
      </c>
      <c r="F36" s="21">
        <f>2549.29+423.21+423.21+423.21+873.12+873.12+873.12+873.12+873.12</f>
        <v>8184.5199999999995</v>
      </c>
      <c r="G36" s="21"/>
      <c r="H36" s="21">
        <f t="shared" si="20"/>
        <v>8184.5199999999995</v>
      </c>
      <c r="I36" s="44">
        <f t="shared" si="10"/>
        <v>2015.6100000000001</v>
      </c>
      <c r="K36" s="43">
        <v>1142.49</v>
      </c>
      <c r="L36" s="43"/>
      <c r="M36" s="43">
        <f t="shared" si="11"/>
        <v>1142.49</v>
      </c>
      <c r="O36" s="44">
        <f t="shared" si="12"/>
        <v>2443.62</v>
      </c>
      <c r="Q36" s="43">
        <v>1570.5</v>
      </c>
      <c r="R36" s="43"/>
      <c r="S36" s="43">
        <f t="shared" si="13"/>
        <v>1570.5</v>
      </c>
      <c r="T36" s="48">
        <f t="shared" si="14"/>
        <v>2871.63</v>
      </c>
      <c r="U36" s="44">
        <f t="shared" si="14"/>
        <v>0</v>
      </c>
      <c r="V36" s="43">
        <v>1998.51</v>
      </c>
      <c r="W36" s="43"/>
      <c r="X36" s="43">
        <f t="shared" si="15"/>
        <v>1998.51</v>
      </c>
      <c r="Y36" s="44">
        <f t="shared" si="16"/>
        <v>3299.64</v>
      </c>
      <c r="Z36" s="44">
        <f t="shared" si="16"/>
        <v>0</v>
      </c>
      <c r="AA36" s="43">
        <v>2426.52</v>
      </c>
      <c r="AB36" s="43"/>
      <c r="AC36" s="43">
        <f t="shared" si="17"/>
        <v>2426.52</v>
      </c>
    </row>
    <row r="37" spans="1:29" s="3" customFormat="1" ht="15.75" customHeight="1">
      <c r="A37" s="23" t="s">
        <v>73</v>
      </c>
      <c r="B37" s="20"/>
      <c r="C37" s="21">
        <v>1271.03</v>
      </c>
      <c r="D37" s="21"/>
      <c r="E37" s="21">
        <f t="shared" si="19"/>
        <v>1271.03</v>
      </c>
      <c r="F37" s="21">
        <f>2105.1+535+560.8+520.3+531.2+1271.03</f>
        <v>5523.429999999999</v>
      </c>
      <c r="G37" s="21"/>
      <c r="H37" s="21">
        <f t="shared" si="20"/>
        <v>5523.429999999999</v>
      </c>
      <c r="I37" s="44">
        <f t="shared" si="10"/>
        <v>2031.9299999999998</v>
      </c>
      <c r="K37" s="43">
        <v>760.9</v>
      </c>
      <c r="L37" s="43"/>
      <c r="M37" s="43">
        <f t="shared" si="11"/>
        <v>760.9</v>
      </c>
      <c r="O37" s="44">
        <f t="shared" si="12"/>
        <v>2323.33</v>
      </c>
      <c r="Q37" s="43">
        <v>1052.3</v>
      </c>
      <c r="R37" s="43"/>
      <c r="S37" s="43">
        <f t="shared" si="13"/>
        <v>1052.3</v>
      </c>
      <c r="T37" s="48">
        <f t="shared" si="14"/>
        <v>2791.0299999999997</v>
      </c>
      <c r="U37" s="44">
        <f t="shared" si="14"/>
        <v>0</v>
      </c>
      <c r="V37" s="43">
        <v>1520</v>
      </c>
      <c r="W37" s="43"/>
      <c r="X37" s="43">
        <f t="shared" si="15"/>
        <v>1520</v>
      </c>
      <c r="Y37" s="44">
        <f t="shared" si="16"/>
        <v>3372.5299999999997</v>
      </c>
      <c r="Z37" s="44">
        <f t="shared" si="16"/>
        <v>0</v>
      </c>
      <c r="AA37" s="43">
        <v>2101.5</v>
      </c>
      <c r="AB37" s="43"/>
      <c r="AC37" s="43">
        <f t="shared" si="17"/>
        <v>2101.5</v>
      </c>
    </row>
    <row r="38" spans="1:29" s="3" customFormat="1" ht="15.75" customHeight="1">
      <c r="A38" s="19" t="s">
        <v>74</v>
      </c>
      <c r="B38" s="20"/>
      <c r="C38" s="21"/>
      <c r="D38" s="24"/>
      <c r="E38" s="21">
        <f t="shared" si="19"/>
        <v>0</v>
      </c>
      <c r="F38" s="21">
        <f>706+1586</f>
        <v>2292</v>
      </c>
      <c r="G38" s="21"/>
      <c r="H38" s="21">
        <f t="shared" si="20"/>
        <v>2292</v>
      </c>
      <c r="I38" s="44">
        <f t="shared" si="10"/>
        <v>1630</v>
      </c>
      <c r="K38" s="43">
        <v>1630</v>
      </c>
      <c r="L38" s="43"/>
      <c r="M38" s="43">
        <f t="shared" si="11"/>
        <v>1630</v>
      </c>
      <c r="O38" s="44">
        <f t="shared" si="12"/>
        <v>3555</v>
      </c>
      <c r="Q38" s="43">
        <v>3555</v>
      </c>
      <c r="R38" s="43"/>
      <c r="S38" s="43">
        <f t="shared" si="13"/>
        <v>3555</v>
      </c>
      <c r="T38" s="48">
        <f t="shared" si="14"/>
        <v>6811</v>
      </c>
      <c r="U38" s="44">
        <f t="shared" si="14"/>
        <v>0</v>
      </c>
      <c r="V38" s="43">
        <v>6811</v>
      </c>
      <c r="W38" s="43"/>
      <c r="X38" s="43">
        <f t="shared" si="15"/>
        <v>6811</v>
      </c>
      <c r="Y38" s="44">
        <f t="shared" si="16"/>
        <v>7066.5</v>
      </c>
      <c r="Z38" s="44">
        <f t="shared" si="16"/>
        <v>0</v>
      </c>
      <c r="AA38" s="43">
        <v>7066.5</v>
      </c>
      <c r="AB38" s="43"/>
      <c r="AC38" s="43">
        <f t="shared" si="17"/>
        <v>7066.5</v>
      </c>
    </row>
    <row r="39" spans="1:29" s="3" customFormat="1" ht="15.75" customHeight="1">
      <c r="A39" s="27" t="s">
        <v>75</v>
      </c>
      <c r="B39" s="20"/>
      <c r="C39" s="21">
        <v>920</v>
      </c>
      <c r="D39" s="24"/>
      <c r="E39" s="21">
        <f t="shared" si="19"/>
        <v>920</v>
      </c>
      <c r="F39" s="21">
        <f>13760+800+2620+2080+840+2260+840+840+920</f>
        <v>24960</v>
      </c>
      <c r="G39" s="24"/>
      <c r="H39" s="21">
        <f t="shared" si="20"/>
        <v>24960</v>
      </c>
      <c r="I39" s="44">
        <f t="shared" si="10"/>
        <v>920</v>
      </c>
      <c r="K39" s="43"/>
      <c r="L39" s="45"/>
      <c r="M39" s="43">
        <f t="shared" si="11"/>
        <v>0</v>
      </c>
      <c r="O39" s="44">
        <f t="shared" si="12"/>
        <v>1520</v>
      </c>
      <c r="Q39" s="43">
        <v>600</v>
      </c>
      <c r="R39" s="45"/>
      <c r="S39" s="43">
        <f t="shared" si="13"/>
        <v>600</v>
      </c>
      <c r="T39" s="48">
        <f t="shared" si="14"/>
        <v>1520</v>
      </c>
      <c r="U39" s="44">
        <f t="shared" si="14"/>
        <v>0</v>
      </c>
      <c r="V39" s="43">
        <v>600</v>
      </c>
      <c r="W39" s="45"/>
      <c r="X39" s="43">
        <f t="shared" si="15"/>
        <v>600</v>
      </c>
      <c r="Y39" s="44">
        <f t="shared" si="16"/>
        <v>1520</v>
      </c>
      <c r="Z39" s="44">
        <f t="shared" si="16"/>
        <v>0</v>
      </c>
      <c r="AA39" s="43">
        <v>600</v>
      </c>
      <c r="AB39" s="45"/>
      <c r="AC39" s="43">
        <f t="shared" si="17"/>
        <v>600</v>
      </c>
    </row>
    <row r="40" spans="1:29" s="3" customFormat="1" ht="14.25">
      <c r="A40" s="19" t="s">
        <v>76</v>
      </c>
      <c r="B40" s="20"/>
      <c r="C40" s="21"/>
      <c r="D40" s="24"/>
      <c r="E40" s="21">
        <f t="shared" si="19"/>
        <v>0</v>
      </c>
      <c r="F40" s="21"/>
      <c r="G40" s="24"/>
      <c r="H40" s="21">
        <f t="shared" si="20"/>
        <v>0</v>
      </c>
      <c r="I40" s="44">
        <f t="shared" si="10"/>
        <v>0</v>
      </c>
      <c r="K40" s="43">
        <v>0</v>
      </c>
      <c r="L40" s="45"/>
      <c r="M40" s="43">
        <f t="shared" si="11"/>
        <v>0</v>
      </c>
      <c r="O40" s="44">
        <f t="shared" si="12"/>
        <v>0</v>
      </c>
      <c r="Q40" s="43">
        <v>0</v>
      </c>
      <c r="R40" s="45"/>
      <c r="S40" s="43">
        <f t="shared" si="13"/>
        <v>0</v>
      </c>
      <c r="T40" s="48">
        <f t="shared" si="14"/>
        <v>0</v>
      </c>
      <c r="U40" s="44">
        <f t="shared" si="14"/>
        <v>0</v>
      </c>
      <c r="V40" s="43">
        <v>0</v>
      </c>
      <c r="W40" s="45"/>
      <c r="X40" s="43">
        <f t="shared" si="15"/>
        <v>0</v>
      </c>
      <c r="Y40" s="44">
        <f t="shared" si="16"/>
        <v>1080</v>
      </c>
      <c r="Z40" s="44">
        <f t="shared" si="16"/>
        <v>0</v>
      </c>
      <c r="AA40" s="43">
        <v>1080</v>
      </c>
      <c r="AB40" s="45"/>
      <c r="AC40" s="43">
        <f t="shared" si="17"/>
        <v>1080</v>
      </c>
    </row>
    <row r="41" spans="1:29" ht="15.75" customHeight="1">
      <c r="A41" s="27" t="s">
        <v>77</v>
      </c>
      <c r="B41" s="20"/>
      <c r="C41" s="21"/>
      <c r="D41" s="21"/>
      <c r="E41" s="21">
        <f t="shared" si="19"/>
        <v>0</v>
      </c>
      <c r="F41" s="21"/>
      <c r="G41" s="21"/>
      <c r="H41" s="21">
        <f t="shared" si="20"/>
        <v>0</v>
      </c>
      <c r="I41" s="44">
        <f t="shared" si="10"/>
        <v>0</v>
      </c>
      <c r="K41" s="43"/>
      <c r="L41" s="43"/>
      <c r="M41" s="43">
        <f t="shared" si="11"/>
        <v>0</v>
      </c>
      <c r="O41" s="44">
        <f t="shared" si="12"/>
        <v>0</v>
      </c>
      <c r="Q41" s="43"/>
      <c r="R41" s="43"/>
      <c r="S41" s="43">
        <f t="shared" si="13"/>
        <v>0</v>
      </c>
      <c r="T41" s="48">
        <f t="shared" si="14"/>
        <v>0</v>
      </c>
      <c r="U41" s="44">
        <f t="shared" si="14"/>
        <v>0</v>
      </c>
      <c r="V41" s="43"/>
      <c r="W41" s="43"/>
      <c r="X41" s="43">
        <f t="shared" si="15"/>
        <v>0</v>
      </c>
      <c r="Y41" s="44">
        <f t="shared" si="16"/>
        <v>210</v>
      </c>
      <c r="Z41" s="44">
        <f t="shared" si="16"/>
        <v>0</v>
      </c>
      <c r="AA41" s="43">
        <v>210</v>
      </c>
      <c r="AB41" s="43"/>
      <c r="AC41" s="43">
        <f t="shared" si="17"/>
        <v>210</v>
      </c>
    </row>
    <row r="42" spans="1:29" ht="15.75" customHeight="1">
      <c r="A42" s="27" t="s">
        <v>78</v>
      </c>
      <c r="B42" s="20"/>
      <c r="C42" s="21"/>
      <c r="D42" s="21"/>
      <c r="E42" s="21">
        <f t="shared" si="19"/>
        <v>0</v>
      </c>
      <c r="F42" s="21">
        <v>609.92</v>
      </c>
      <c r="G42" s="21"/>
      <c r="H42" s="21">
        <f t="shared" si="20"/>
        <v>609.92</v>
      </c>
      <c r="I42" s="44">
        <f t="shared" si="10"/>
        <v>0</v>
      </c>
      <c r="K42" s="43"/>
      <c r="L42" s="43"/>
      <c r="M42" s="43"/>
      <c r="O42" s="44">
        <f t="shared" si="12"/>
        <v>0</v>
      </c>
      <c r="Q42" s="43"/>
      <c r="R42" s="43"/>
      <c r="S42" s="43"/>
      <c r="T42" s="48">
        <f t="shared" si="14"/>
        <v>0</v>
      </c>
      <c r="U42" s="44"/>
      <c r="V42" s="43"/>
      <c r="W42" s="43"/>
      <c r="X42" s="43"/>
      <c r="Y42" s="44"/>
      <c r="Z42" s="44"/>
      <c r="AA42" s="43"/>
      <c r="AB42" s="43"/>
      <c r="AC42" s="43"/>
    </row>
    <row r="43" spans="1:29" ht="15.75" customHeight="1">
      <c r="A43" s="27" t="s">
        <v>79</v>
      </c>
      <c r="B43" s="20"/>
      <c r="C43" s="21"/>
      <c r="D43" s="21"/>
      <c r="E43" s="21">
        <f t="shared" si="19"/>
        <v>0</v>
      </c>
      <c r="F43" s="21"/>
      <c r="G43" s="21"/>
      <c r="H43" s="21">
        <f t="shared" si="20"/>
        <v>0</v>
      </c>
      <c r="I43" s="44">
        <f t="shared" si="10"/>
        <v>0</v>
      </c>
      <c r="K43" s="43"/>
      <c r="L43" s="43"/>
      <c r="M43" s="43"/>
      <c r="O43" s="44">
        <f t="shared" si="12"/>
        <v>0</v>
      </c>
      <c r="Q43" s="43"/>
      <c r="R43" s="43"/>
      <c r="S43" s="43"/>
      <c r="T43" s="48">
        <f t="shared" si="14"/>
        <v>0</v>
      </c>
      <c r="U43" s="44"/>
      <c r="V43" s="43"/>
      <c r="W43" s="43"/>
      <c r="X43" s="43"/>
      <c r="Y43" s="44"/>
      <c r="Z43" s="44"/>
      <c r="AA43" s="43"/>
      <c r="AB43" s="43"/>
      <c r="AC43" s="43"/>
    </row>
    <row r="44" spans="1:29" ht="15.75" customHeight="1">
      <c r="A44" s="20" t="s">
        <v>80</v>
      </c>
      <c r="B44" s="20"/>
      <c r="C44" s="21">
        <v>1000</v>
      </c>
      <c r="D44" s="21"/>
      <c r="E44" s="21">
        <f t="shared" si="19"/>
        <v>1000</v>
      </c>
      <c r="F44" s="21">
        <v>12000</v>
      </c>
      <c r="G44" s="21"/>
      <c r="H44" s="21">
        <f t="shared" si="20"/>
        <v>12000</v>
      </c>
      <c r="I44" s="44">
        <f t="shared" si="10"/>
        <v>1000</v>
      </c>
      <c r="K44" s="43"/>
      <c r="L44" s="43"/>
      <c r="M44" s="43"/>
      <c r="O44" s="44">
        <f t="shared" si="12"/>
        <v>1000</v>
      </c>
      <c r="Q44" s="43"/>
      <c r="R44" s="43"/>
      <c r="S44" s="43"/>
      <c r="T44" s="48">
        <f t="shared" si="14"/>
        <v>1000</v>
      </c>
      <c r="U44" s="44"/>
      <c r="V44" s="43"/>
      <c r="W44" s="43"/>
      <c r="X44" s="43"/>
      <c r="Y44" s="44"/>
      <c r="Z44" s="44"/>
      <c r="AA44" s="43"/>
      <c r="AB44" s="43"/>
      <c r="AC44" s="43"/>
    </row>
    <row r="45" spans="1:29" ht="15.75" customHeight="1">
      <c r="A45" s="20" t="s">
        <v>81</v>
      </c>
      <c r="B45" s="20"/>
      <c r="C45" s="21">
        <v>200</v>
      </c>
      <c r="D45" s="21"/>
      <c r="E45" s="21">
        <f t="shared" si="19"/>
        <v>200</v>
      </c>
      <c r="F45" s="21">
        <v>2400</v>
      </c>
      <c r="G45" s="21"/>
      <c r="H45" s="21">
        <f t="shared" si="20"/>
        <v>2400</v>
      </c>
      <c r="I45" s="44">
        <f t="shared" si="10"/>
        <v>200</v>
      </c>
      <c r="K45" s="43"/>
      <c r="L45" s="43"/>
      <c r="M45" s="43"/>
      <c r="O45" s="44">
        <f t="shared" si="12"/>
        <v>200</v>
      </c>
      <c r="Q45" s="43"/>
      <c r="R45" s="43"/>
      <c r="S45" s="43"/>
      <c r="T45" s="48">
        <f t="shared" si="14"/>
        <v>200</v>
      </c>
      <c r="U45" s="44"/>
      <c r="V45" s="43"/>
      <c r="W45" s="43"/>
      <c r="X45" s="43"/>
      <c r="Y45" s="44"/>
      <c r="Z45" s="44"/>
      <c r="AA45" s="43"/>
      <c r="AB45" s="43"/>
      <c r="AC45" s="43"/>
    </row>
    <row r="46" spans="1:29" ht="15.75" customHeight="1">
      <c r="A46" s="23" t="s">
        <v>82</v>
      </c>
      <c r="B46" s="20"/>
      <c r="C46" s="21">
        <v>6875</v>
      </c>
      <c r="D46" s="24"/>
      <c r="E46" s="21">
        <f t="shared" si="19"/>
        <v>6875</v>
      </c>
      <c r="F46" s="21">
        <f>27500+6875+6875+6875+6875+6875+6875+6875+6875</f>
        <v>82500</v>
      </c>
      <c r="G46" s="24"/>
      <c r="H46" s="21">
        <f t="shared" si="20"/>
        <v>82500</v>
      </c>
      <c r="I46" s="44">
        <f t="shared" si="10"/>
        <v>7184.76</v>
      </c>
      <c r="K46" s="43">
        <v>309.76</v>
      </c>
      <c r="L46" s="45"/>
      <c r="M46" s="43">
        <f>K46+L46</f>
        <v>309.76</v>
      </c>
      <c r="O46" s="44">
        <f t="shared" si="12"/>
        <v>7339.64</v>
      </c>
      <c r="Q46" s="43">
        <v>464.64</v>
      </c>
      <c r="R46" s="45"/>
      <c r="S46" s="43">
        <f>Q46+R46</f>
        <v>464.64</v>
      </c>
      <c r="T46" s="48">
        <f t="shared" si="14"/>
        <v>7494.52</v>
      </c>
      <c r="U46" s="44">
        <f t="shared" si="14"/>
        <v>0</v>
      </c>
      <c r="V46" s="43">
        <v>619.52</v>
      </c>
      <c r="W46" s="45"/>
      <c r="X46" s="43">
        <f>V46+W46</f>
        <v>619.52</v>
      </c>
      <c r="Y46" s="44">
        <f aca="true" t="shared" si="21" ref="Y46:Z58">C46+AA46</f>
        <v>7793.1900000000005</v>
      </c>
      <c r="Z46" s="44">
        <f t="shared" si="21"/>
        <v>0</v>
      </c>
      <c r="AA46" s="43">
        <v>918.19</v>
      </c>
      <c r="AB46" s="45"/>
      <c r="AC46" s="43">
        <f>AA46+AB46</f>
        <v>918.19</v>
      </c>
    </row>
    <row r="47" spans="1:29" ht="15.75" customHeight="1">
      <c r="A47" s="27" t="s">
        <v>83</v>
      </c>
      <c r="B47" s="20"/>
      <c r="C47" s="21"/>
      <c r="D47" s="24"/>
      <c r="E47" s="21">
        <f t="shared" si="19"/>
        <v>0</v>
      </c>
      <c r="F47" s="21">
        <v>1210</v>
      </c>
      <c r="G47" s="24"/>
      <c r="H47" s="21">
        <f t="shared" si="20"/>
        <v>1210</v>
      </c>
      <c r="I47" s="44"/>
      <c r="K47" s="43"/>
      <c r="L47" s="45"/>
      <c r="M47" s="43"/>
      <c r="O47" s="44"/>
      <c r="Q47" s="43"/>
      <c r="R47" s="45"/>
      <c r="S47" s="43"/>
      <c r="T47" s="48"/>
      <c r="U47" s="44"/>
      <c r="V47" s="43"/>
      <c r="W47" s="45"/>
      <c r="X47" s="43"/>
      <c r="Y47" s="44"/>
      <c r="Z47" s="44"/>
      <c r="AA47" s="43"/>
      <c r="AB47" s="45"/>
      <c r="AC47" s="43"/>
    </row>
    <row r="48" spans="1:29" ht="12.75" customHeight="1">
      <c r="A48" s="27" t="s">
        <v>84</v>
      </c>
      <c r="B48" s="20"/>
      <c r="C48" s="21"/>
      <c r="D48" s="24"/>
      <c r="E48" s="21">
        <f>SUM(C48:D48)</f>
        <v>0</v>
      </c>
      <c r="F48" s="21">
        <v>2275</v>
      </c>
      <c r="G48" s="24"/>
      <c r="H48" s="21">
        <f t="shared" si="20"/>
        <v>2275</v>
      </c>
      <c r="I48" s="44"/>
      <c r="K48" s="43"/>
      <c r="L48" s="45"/>
      <c r="M48" s="43"/>
      <c r="O48" s="44"/>
      <c r="Q48" s="43"/>
      <c r="R48" s="45"/>
      <c r="S48" s="43"/>
      <c r="T48" s="48"/>
      <c r="U48" s="44"/>
      <c r="V48" s="43"/>
      <c r="W48" s="45"/>
      <c r="X48" s="43"/>
      <c r="Y48" s="44"/>
      <c r="Z48" s="44"/>
      <c r="AA48" s="43"/>
      <c r="AB48" s="45"/>
      <c r="AC48" s="43"/>
    </row>
    <row r="49" spans="1:29" ht="15" customHeight="1">
      <c r="A49" s="27" t="s">
        <v>85</v>
      </c>
      <c r="B49" s="20"/>
      <c r="C49" s="21"/>
      <c r="D49" s="24"/>
      <c r="E49" s="21">
        <f>SUM(C49:D49)</f>
        <v>0</v>
      </c>
      <c r="F49" s="21">
        <v>26609</v>
      </c>
      <c r="G49" s="24"/>
      <c r="H49" s="21">
        <f t="shared" si="20"/>
        <v>26609</v>
      </c>
      <c r="I49" s="44"/>
      <c r="K49" s="43"/>
      <c r="L49" s="45"/>
      <c r="M49" s="43"/>
      <c r="O49" s="44"/>
      <c r="Q49" s="43"/>
      <c r="R49" s="45"/>
      <c r="S49" s="43"/>
      <c r="T49" s="48"/>
      <c r="U49" s="44"/>
      <c r="V49" s="43"/>
      <c r="W49" s="45"/>
      <c r="X49" s="43"/>
      <c r="Y49" s="44"/>
      <c r="Z49" s="44"/>
      <c r="AA49" s="43"/>
      <c r="AB49" s="45"/>
      <c r="AC49" s="43"/>
    </row>
    <row r="50" spans="1:29" ht="14.25" customHeight="1">
      <c r="A50" s="28" t="s">
        <v>86</v>
      </c>
      <c r="B50" s="20"/>
      <c r="C50" s="21"/>
      <c r="D50" s="24"/>
      <c r="E50" s="21">
        <f>SUM(C50:D50)</f>
        <v>0</v>
      </c>
      <c r="F50" s="21">
        <f>3665.48-25.48</f>
        <v>3640</v>
      </c>
      <c r="G50" s="24"/>
      <c r="H50" s="21">
        <f t="shared" si="20"/>
        <v>3640</v>
      </c>
      <c r="I50" s="44"/>
      <c r="K50" s="43"/>
      <c r="L50" s="45"/>
      <c r="M50" s="43"/>
      <c r="O50" s="44"/>
      <c r="Q50" s="43"/>
      <c r="R50" s="45"/>
      <c r="S50" s="43"/>
      <c r="T50" s="48"/>
      <c r="U50" s="44"/>
      <c r="V50" s="43"/>
      <c r="W50" s="45"/>
      <c r="X50" s="43"/>
      <c r="Y50" s="44"/>
      <c r="Z50" s="44"/>
      <c r="AA50" s="43"/>
      <c r="AB50" s="45"/>
      <c r="AC50" s="43"/>
    </row>
    <row r="51" spans="1:29" ht="18" customHeight="1">
      <c r="A51" s="23" t="s">
        <v>87</v>
      </c>
      <c r="B51" s="20"/>
      <c r="C51" s="21"/>
      <c r="D51" s="24"/>
      <c r="E51" s="21">
        <f>SUM(C51:D51)</f>
        <v>0</v>
      </c>
      <c r="F51" s="21">
        <v>285</v>
      </c>
      <c r="G51" s="24"/>
      <c r="H51" s="21">
        <f t="shared" si="20"/>
        <v>285</v>
      </c>
      <c r="I51" s="44"/>
      <c r="K51" s="43"/>
      <c r="L51" s="45"/>
      <c r="M51" s="43"/>
      <c r="O51" s="44"/>
      <c r="Q51" s="43"/>
      <c r="R51" s="45"/>
      <c r="S51" s="43"/>
      <c r="T51" s="48"/>
      <c r="U51" s="44"/>
      <c r="V51" s="43"/>
      <c r="W51" s="45"/>
      <c r="X51" s="43"/>
      <c r="Y51" s="44"/>
      <c r="Z51" s="44"/>
      <c r="AA51" s="43"/>
      <c r="AB51" s="45"/>
      <c r="AC51" s="43"/>
    </row>
    <row r="52" spans="1:29" ht="18" customHeight="1">
      <c r="A52" s="23" t="s">
        <v>88</v>
      </c>
      <c r="B52" s="20"/>
      <c r="C52" s="21"/>
      <c r="D52" s="24"/>
      <c r="E52" s="21">
        <f>SUM(C52:D52)</f>
        <v>0</v>
      </c>
      <c r="F52" s="21">
        <v>5000</v>
      </c>
      <c r="G52" s="24"/>
      <c r="H52" s="21">
        <f t="shared" si="20"/>
        <v>5000</v>
      </c>
      <c r="I52" s="44"/>
      <c r="K52" s="43"/>
      <c r="L52" s="45"/>
      <c r="M52" s="43"/>
      <c r="O52" s="44"/>
      <c r="Q52" s="43"/>
      <c r="R52" s="45"/>
      <c r="S52" s="43"/>
      <c r="T52" s="48"/>
      <c r="U52" s="44"/>
      <c r="V52" s="43"/>
      <c r="W52" s="45"/>
      <c r="X52" s="43"/>
      <c r="Y52" s="44"/>
      <c r="Z52" s="44"/>
      <c r="AA52" s="43"/>
      <c r="AB52" s="45"/>
      <c r="AC52" s="43"/>
    </row>
    <row r="53" spans="1:29" ht="15.75" customHeight="1">
      <c r="A53" s="19" t="s">
        <v>89</v>
      </c>
      <c r="B53" s="20">
        <v>24</v>
      </c>
      <c r="C53" s="21">
        <f>C54+C55</f>
        <v>0</v>
      </c>
      <c r="D53" s="21"/>
      <c r="E53" s="21">
        <f>E54+E55</f>
        <v>0</v>
      </c>
      <c r="F53" s="29">
        <f>F54+F55</f>
        <v>120</v>
      </c>
      <c r="G53" s="29"/>
      <c r="H53" s="29">
        <f>H54+H55</f>
        <v>120</v>
      </c>
      <c r="I53" s="44">
        <f aca="true" t="shared" si="22" ref="I53:I58">C53+K53</f>
        <v>0</v>
      </c>
      <c r="K53" s="43"/>
      <c r="L53" s="43"/>
      <c r="M53" s="43"/>
      <c r="O53" s="44">
        <f aca="true" t="shared" si="23" ref="O53:O58">C53+Q53</f>
        <v>-1144.37</v>
      </c>
      <c r="Q53" s="53">
        <f>Q54+Q55</f>
        <v>-1144.37</v>
      </c>
      <c r="R53" s="53"/>
      <c r="S53" s="53">
        <f>SUM(Q53:R53)</f>
        <v>-1144.37</v>
      </c>
      <c r="T53" s="48">
        <f aca="true" t="shared" si="24" ref="T53:U58">C53+V53</f>
        <v>-1138.87</v>
      </c>
      <c r="U53" s="44">
        <f t="shared" si="24"/>
        <v>0</v>
      </c>
      <c r="V53" s="53">
        <f>V54+V55</f>
        <v>-1138.87</v>
      </c>
      <c r="W53" s="53"/>
      <c r="X53" s="53">
        <f>SUM(V53:W53)</f>
        <v>-1138.87</v>
      </c>
      <c r="Y53" s="44">
        <f t="shared" si="21"/>
        <v>-1131.58</v>
      </c>
      <c r="Z53" s="44">
        <f t="shared" si="21"/>
        <v>0</v>
      </c>
      <c r="AA53" s="53">
        <f>AA54+AA55</f>
        <v>-1131.58</v>
      </c>
      <c r="AB53" s="53"/>
      <c r="AC53" s="53">
        <f>SUM(AA53:AB53)</f>
        <v>-1131.58</v>
      </c>
    </row>
    <row r="54" spans="1:29" ht="15.75" customHeight="1">
      <c r="A54" s="19" t="s">
        <v>90</v>
      </c>
      <c r="B54" s="20"/>
      <c r="C54" s="21"/>
      <c r="D54" s="21"/>
      <c r="E54" s="21">
        <f aca="true" t="shared" si="25" ref="E54:E61">SUM(C54:D54)</f>
        <v>0</v>
      </c>
      <c r="F54" s="29">
        <f>-878.95-386.31-153.67+1418.93</f>
        <v>0</v>
      </c>
      <c r="G54" s="29"/>
      <c r="H54" s="29">
        <f>SUM(F54:G54)</f>
        <v>0</v>
      </c>
      <c r="I54" s="44">
        <f t="shared" si="22"/>
        <v>0</v>
      </c>
      <c r="K54" s="43"/>
      <c r="L54" s="43"/>
      <c r="M54" s="43"/>
      <c r="O54" s="44">
        <f t="shared" si="23"/>
        <v>-1189.87</v>
      </c>
      <c r="Q54" s="53">
        <v>-1189.87</v>
      </c>
      <c r="R54" s="53"/>
      <c r="S54" s="53">
        <f>SUM(Q54:R54)</f>
        <v>-1189.87</v>
      </c>
      <c r="T54" s="48">
        <f t="shared" si="24"/>
        <v>-1189.87</v>
      </c>
      <c r="U54" s="44">
        <f t="shared" si="24"/>
        <v>0</v>
      </c>
      <c r="V54" s="53">
        <v>-1189.87</v>
      </c>
      <c r="W54" s="53"/>
      <c r="X54" s="53">
        <f>SUM(V54:W54)</f>
        <v>-1189.87</v>
      </c>
      <c r="Y54" s="44">
        <f t="shared" si="21"/>
        <v>-1388.08</v>
      </c>
      <c r="Z54" s="44">
        <f t="shared" si="21"/>
        <v>0</v>
      </c>
      <c r="AA54" s="53">
        <v>-1388.08</v>
      </c>
      <c r="AB54" s="53"/>
      <c r="AC54" s="53">
        <f>SUM(AA54:AB54)</f>
        <v>-1388.08</v>
      </c>
    </row>
    <row r="55" spans="1:29" ht="15.75" customHeight="1">
      <c r="A55" s="19" t="s">
        <v>91</v>
      </c>
      <c r="B55" s="20"/>
      <c r="C55" s="21"/>
      <c r="D55" s="21"/>
      <c r="E55" s="21">
        <f t="shared" si="25"/>
        <v>0</v>
      </c>
      <c r="F55" s="29">
        <v>120</v>
      </c>
      <c r="G55" s="29"/>
      <c r="H55" s="29">
        <f>SUM(F55:G55)</f>
        <v>120</v>
      </c>
      <c r="I55" s="44">
        <f t="shared" si="22"/>
        <v>0</v>
      </c>
      <c r="K55" s="43"/>
      <c r="L55" s="43"/>
      <c r="M55" s="43"/>
      <c r="O55" s="44">
        <f t="shared" si="23"/>
        <v>45.5</v>
      </c>
      <c r="Q55" s="43">
        <v>45.5</v>
      </c>
      <c r="R55" s="43"/>
      <c r="S55" s="43">
        <f>SUM(Q55:R55)</f>
        <v>45.5</v>
      </c>
      <c r="T55" s="48">
        <f t="shared" si="24"/>
        <v>51</v>
      </c>
      <c r="U55" s="44">
        <f t="shared" si="24"/>
        <v>0</v>
      </c>
      <c r="V55" s="43">
        <v>51</v>
      </c>
      <c r="W55" s="43"/>
      <c r="X55" s="43">
        <f>SUM(V55:W55)</f>
        <v>51</v>
      </c>
      <c r="Y55" s="44">
        <f t="shared" si="21"/>
        <v>256.5</v>
      </c>
      <c r="Z55" s="44">
        <f t="shared" si="21"/>
        <v>0</v>
      </c>
      <c r="AA55" s="43">
        <v>256.5</v>
      </c>
      <c r="AB55" s="43"/>
      <c r="AC55" s="43">
        <f>SUM(AA55:AB55)</f>
        <v>256.5</v>
      </c>
    </row>
    <row r="56" spans="1:29" ht="15.75" customHeight="1">
      <c r="A56" s="19" t="s">
        <v>92</v>
      </c>
      <c r="B56" s="20">
        <v>28</v>
      </c>
      <c r="C56" s="21">
        <f aca="true" t="shared" si="26" ref="C56:H56">C57+C59+C60+C62</f>
        <v>0</v>
      </c>
      <c r="D56" s="21">
        <f t="shared" si="26"/>
        <v>0</v>
      </c>
      <c r="E56" s="21">
        <f t="shared" si="26"/>
        <v>0</v>
      </c>
      <c r="F56" s="21">
        <f t="shared" si="26"/>
        <v>13000</v>
      </c>
      <c r="G56" s="21">
        <f t="shared" si="26"/>
        <v>0</v>
      </c>
      <c r="H56" s="21">
        <f t="shared" si="26"/>
        <v>13000</v>
      </c>
      <c r="I56" s="44">
        <f t="shared" si="22"/>
        <v>0</v>
      </c>
      <c r="K56" s="45"/>
      <c r="L56" s="45"/>
      <c r="M56" s="45"/>
      <c r="O56" s="44">
        <f t="shared" si="23"/>
        <v>0</v>
      </c>
      <c r="Q56" s="43"/>
      <c r="R56" s="43"/>
      <c r="S56" s="43"/>
      <c r="T56" s="48">
        <f t="shared" si="24"/>
        <v>0</v>
      </c>
      <c r="U56" s="44">
        <f t="shared" si="24"/>
        <v>0</v>
      </c>
      <c r="V56" s="43"/>
      <c r="W56" s="43"/>
      <c r="X56" s="43"/>
      <c r="Y56" s="44">
        <f t="shared" si="21"/>
        <v>0</v>
      </c>
      <c r="Z56" s="44">
        <f t="shared" si="21"/>
        <v>0</v>
      </c>
      <c r="AA56" s="43"/>
      <c r="AB56" s="43"/>
      <c r="AC56" s="43"/>
    </row>
    <row r="57" spans="1:29" ht="15.75" customHeight="1">
      <c r="A57" s="19" t="s">
        <v>93</v>
      </c>
      <c r="B57" s="20"/>
      <c r="C57" s="21"/>
      <c r="D57" s="21"/>
      <c r="E57" s="21">
        <f t="shared" si="25"/>
        <v>0</v>
      </c>
      <c r="F57" s="21">
        <v>13000</v>
      </c>
      <c r="G57" s="21"/>
      <c r="H57" s="21">
        <f>F57+G57</f>
        <v>13000</v>
      </c>
      <c r="I57" s="44">
        <f t="shared" si="22"/>
        <v>0</v>
      </c>
      <c r="K57" s="43"/>
      <c r="L57" s="43"/>
      <c r="M57" s="43">
        <f>K57+L57</f>
        <v>0</v>
      </c>
      <c r="O57" s="44">
        <f t="shared" si="23"/>
        <v>0</v>
      </c>
      <c r="Q57" s="43"/>
      <c r="R57" s="43"/>
      <c r="S57" s="43">
        <f>Q57+R57</f>
        <v>0</v>
      </c>
      <c r="T57" s="48">
        <f t="shared" si="24"/>
        <v>0</v>
      </c>
      <c r="U57" s="44">
        <f t="shared" si="24"/>
        <v>0</v>
      </c>
      <c r="V57" s="43"/>
      <c r="W57" s="43"/>
      <c r="X57" s="43">
        <f>V57+W57</f>
        <v>0</v>
      </c>
      <c r="Y57" s="44">
        <f t="shared" si="21"/>
        <v>0</v>
      </c>
      <c r="Z57" s="44">
        <f t="shared" si="21"/>
        <v>0</v>
      </c>
      <c r="AA57" s="43"/>
      <c r="AB57" s="43"/>
      <c r="AC57" s="43">
        <f>AA57+AB57</f>
        <v>0</v>
      </c>
    </row>
    <row r="58" spans="1:29" ht="15.75" customHeight="1" hidden="1">
      <c r="A58" s="19" t="s">
        <v>94</v>
      </c>
      <c r="B58" s="20"/>
      <c r="C58" s="21"/>
      <c r="D58" s="24"/>
      <c r="E58" s="21">
        <f t="shared" si="25"/>
        <v>0</v>
      </c>
      <c r="F58" s="21"/>
      <c r="G58" s="24"/>
      <c r="H58" s="21">
        <f>F58+G58</f>
        <v>0</v>
      </c>
      <c r="I58" s="44">
        <f t="shared" si="22"/>
        <v>0</v>
      </c>
      <c r="K58" s="43"/>
      <c r="L58" s="45"/>
      <c r="M58" s="43">
        <f>K58+L58</f>
        <v>0</v>
      </c>
      <c r="O58" s="44">
        <f t="shared" si="23"/>
        <v>0</v>
      </c>
      <c r="Q58" s="43"/>
      <c r="R58" s="45"/>
      <c r="S58" s="43">
        <f>Q58+R58</f>
        <v>0</v>
      </c>
      <c r="T58" s="48">
        <f t="shared" si="24"/>
        <v>0</v>
      </c>
      <c r="U58" s="44">
        <f t="shared" si="24"/>
        <v>0</v>
      </c>
      <c r="V58" s="43"/>
      <c r="W58" s="45"/>
      <c r="X58" s="43">
        <f>V58+W58</f>
        <v>0</v>
      </c>
      <c r="Y58" s="44">
        <f t="shared" si="21"/>
        <v>0</v>
      </c>
      <c r="Z58" s="44">
        <f t="shared" si="21"/>
        <v>0</v>
      </c>
      <c r="AA58" s="43"/>
      <c r="AB58" s="45"/>
      <c r="AC58" s="43">
        <f>AA58+AB58</f>
        <v>0</v>
      </c>
    </row>
    <row r="59" spans="1:29" ht="15.75" customHeight="1">
      <c r="A59" s="23" t="s">
        <v>95</v>
      </c>
      <c r="B59" s="20"/>
      <c r="C59" s="21"/>
      <c r="D59" s="24"/>
      <c r="E59" s="21">
        <f t="shared" si="25"/>
        <v>0</v>
      </c>
      <c r="F59" s="21"/>
      <c r="G59" s="24"/>
      <c r="H59" s="21">
        <f>F59+G59</f>
        <v>0</v>
      </c>
      <c r="I59" s="44"/>
      <c r="K59" s="46"/>
      <c r="L59" s="47"/>
      <c r="M59" s="46"/>
      <c r="O59" s="44"/>
      <c r="Q59" s="46"/>
      <c r="R59" s="47"/>
      <c r="S59" s="46"/>
      <c r="T59" s="48"/>
      <c r="U59" s="44"/>
      <c r="V59" s="46"/>
      <c r="W59" s="47"/>
      <c r="X59" s="46"/>
      <c r="Y59" s="44"/>
      <c r="Z59" s="44"/>
      <c r="AA59" s="46"/>
      <c r="AB59" s="47"/>
      <c r="AC59" s="46"/>
    </row>
    <row r="60" spans="1:29" ht="15.75" customHeight="1">
      <c r="A60" s="19" t="s">
        <v>96</v>
      </c>
      <c r="B60" s="20"/>
      <c r="C60" s="21"/>
      <c r="D60" s="21"/>
      <c r="E60" s="21">
        <f t="shared" si="25"/>
        <v>0</v>
      </c>
      <c r="F60" s="21"/>
      <c r="G60" s="21"/>
      <c r="H60" s="21">
        <f>F60+G60</f>
        <v>0</v>
      </c>
      <c r="I60" s="44">
        <f aca="true" t="shared" si="27" ref="I60:I65">C60+K60</f>
        <v>0</v>
      </c>
      <c r="K60" s="46">
        <v>0</v>
      </c>
      <c r="L60" s="46"/>
      <c r="M60" s="46">
        <f>K60+L60</f>
        <v>0</v>
      </c>
      <c r="O60" s="44">
        <f>C60+Q60</f>
        <v>0</v>
      </c>
      <c r="Q60" s="46">
        <v>0</v>
      </c>
      <c r="R60" s="46"/>
      <c r="S60" s="46">
        <f>Q60+R60</f>
        <v>0</v>
      </c>
      <c r="T60" s="48">
        <f aca="true" t="shared" si="28" ref="T60:U65">C60+V60</f>
        <v>0</v>
      </c>
      <c r="U60" s="44">
        <f t="shared" si="28"/>
        <v>0</v>
      </c>
      <c r="V60" s="46">
        <v>0</v>
      </c>
      <c r="W60" s="46"/>
      <c r="X60" s="46">
        <f>V60+W60</f>
        <v>0</v>
      </c>
      <c r="Y60" s="44">
        <f aca="true" t="shared" si="29" ref="Y60:Z65">C60+AA60</f>
        <v>0</v>
      </c>
      <c r="Z60" s="44">
        <f t="shared" si="29"/>
        <v>0</v>
      </c>
      <c r="AA60" s="46">
        <v>0</v>
      </c>
      <c r="AB60" s="46"/>
      <c r="AC60" s="46">
        <f>AA60+AB60</f>
        <v>0</v>
      </c>
    </row>
    <row r="61" spans="1:29" s="4" customFormat="1" ht="15.75" customHeight="1" hidden="1">
      <c r="A61" s="30" t="s">
        <v>97</v>
      </c>
      <c r="B61" s="20"/>
      <c r="C61" s="24"/>
      <c r="D61" s="24"/>
      <c r="E61" s="21">
        <f t="shared" si="25"/>
        <v>0</v>
      </c>
      <c r="F61" s="24"/>
      <c r="G61" s="24"/>
      <c r="H61" s="21"/>
      <c r="I61" s="44">
        <f t="shared" si="27"/>
        <v>0</v>
      </c>
      <c r="J61" s="48"/>
      <c r="K61" s="45"/>
      <c r="L61" s="45"/>
      <c r="M61" s="43"/>
      <c r="N61" s="48">
        <f>C61+Q61</f>
        <v>0</v>
      </c>
      <c r="O61" s="44">
        <f>C61+Q61</f>
        <v>0</v>
      </c>
      <c r="P61" s="48">
        <f>D61+R61</f>
        <v>0</v>
      </c>
      <c r="Q61" s="45"/>
      <c r="R61" s="45"/>
      <c r="S61" s="43"/>
      <c r="T61" s="48">
        <f t="shared" si="28"/>
        <v>0</v>
      </c>
      <c r="U61" s="44">
        <f t="shared" si="28"/>
        <v>0</v>
      </c>
      <c r="V61" s="45"/>
      <c r="W61" s="45"/>
      <c r="X61" s="43"/>
      <c r="Y61" s="44">
        <f t="shared" si="29"/>
        <v>0</v>
      </c>
      <c r="Z61" s="44">
        <f t="shared" si="29"/>
        <v>0</v>
      </c>
      <c r="AA61" s="45"/>
      <c r="AB61" s="45"/>
      <c r="AC61" s="43"/>
    </row>
    <row r="62" spans="1:29" ht="30.75" customHeight="1">
      <c r="A62" s="30" t="s">
        <v>97</v>
      </c>
      <c r="B62" s="31"/>
      <c r="C62" s="32"/>
      <c r="D62" s="32"/>
      <c r="E62" s="33"/>
      <c r="F62" s="32"/>
      <c r="G62" s="32"/>
      <c r="H62" s="33"/>
      <c r="I62" s="44"/>
      <c r="J62" s="44"/>
      <c r="K62" s="49"/>
      <c r="L62" s="49"/>
      <c r="M62" s="50"/>
      <c r="N62" s="44"/>
      <c r="O62" s="44"/>
      <c r="P62" s="44"/>
      <c r="Q62" s="49"/>
      <c r="R62" s="49"/>
      <c r="S62" s="50"/>
      <c r="T62" s="48"/>
      <c r="U62" s="44"/>
      <c r="V62" s="49"/>
      <c r="W62" s="49"/>
      <c r="X62" s="50"/>
      <c r="Y62" s="44"/>
      <c r="Z62" s="44"/>
      <c r="AA62" s="49"/>
      <c r="AB62" s="49"/>
      <c r="AC62" s="50"/>
    </row>
    <row r="63" spans="1:29" ht="15.75" customHeight="1">
      <c r="A63" s="34" t="s">
        <v>98</v>
      </c>
      <c r="B63" s="31">
        <v>35</v>
      </c>
      <c r="C63" s="33">
        <f aca="true" t="shared" si="30" ref="C63:H63">C14+C32+C53+C56</f>
        <v>24559.050000000003</v>
      </c>
      <c r="D63" s="33">
        <f t="shared" si="30"/>
        <v>10789.79</v>
      </c>
      <c r="E63" s="33">
        <f t="shared" si="30"/>
        <v>35348.840000000004</v>
      </c>
      <c r="F63" s="33">
        <f t="shared" si="30"/>
        <v>616849.73</v>
      </c>
      <c r="G63" s="33">
        <f t="shared" si="30"/>
        <v>218757.25000000003</v>
      </c>
      <c r="H63" s="33">
        <f t="shared" si="30"/>
        <v>835606.98</v>
      </c>
      <c r="I63" s="44" t="e">
        <f t="shared" si="27"/>
        <v>#REF!</v>
      </c>
      <c r="K63" s="50" t="e">
        <f>K14+K32+K53+K56</f>
        <v>#REF!</v>
      </c>
      <c r="L63" s="50"/>
      <c r="M63" s="50" t="e">
        <f>SUM(K63:L63)</f>
        <v>#REF!</v>
      </c>
      <c r="O63" s="50" t="e">
        <f>O14+O32+O53+O56</f>
        <v>#REF!</v>
      </c>
      <c r="Q63" s="50" t="e">
        <f>Q14+Q32+Q53+Q56</f>
        <v>#REF!</v>
      </c>
      <c r="R63" s="50"/>
      <c r="S63" s="50" t="e">
        <f>SUM(Q63:R63)</f>
        <v>#REF!</v>
      </c>
      <c r="T63" s="48" t="e">
        <f t="shared" si="28"/>
        <v>#REF!</v>
      </c>
      <c r="U63" s="44" t="e">
        <f t="shared" si="28"/>
        <v>#REF!</v>
      </c>
      <c r="V63" s="50" t="e">
        <f>V14+V32+V53+V56</f>
        <v>#REF!</v>
      </c>
      <c r="W63" s="50" t="e">
        <f>W14+W32+W53+W56</f>
        <v>#REF!</v>
      </c>
      <c r="X63" s="50" t="e">
        <f>SUM(V63:W63)</f>
        <v>#REF!</v>
      </c>
      <c r="Y63" s="44" t="e">
        <f t="shared" si="29"/>
        <v>#REF!</v>
      </c>
      <c r="Z63" s="44" t="e">
        <f t="shared" si="29"/>
        <v>#REF!</v>
      </c>
      <c r="AA63" s="50" t="e">
        <f>AA14+AA32+AA53+AA56</f>
        <v>#REF!</v>
      </c>
      <c r="AB63" s="50" t="e">
        <f>AB14+AB32+AB53+AB56</f>
        <v>#REF!</v>
      </c>
      <c r="AC63" s="50" t="e">
        <f>AC14+AC32+AC53+AC56</f>
        <v>#REF!</v>
      </c>
    </row>
    <row r="64" spans="1:29" ht="40.5" customHeight="1">
      <c r="A64" s="35" t="s">
        <v>99</v>
      </c>
      <c r="B64" s="36">
        <v>40</v>
      </c>
      <c r="C64" s="21"/>
      <c r="D64" s="21"/>
      <c r="E64" s="24">
        <f>SUM(C64:D64)</f>
        <v>0</v>
      </c>
      <c r="F64" s="21"/>
      <c r="G64" s="21"/>
      <c r="H64" s="21">
        <f>F64+G64</f>
        <v>0</v>
      </c>
      <c r="I64" s="44">
        <f t="shared" si="27"/>
        <v>0</v>
      </c>
      <c r="K64" s="43"/>
      <c r="L64" s="43"/>
      <c r="M64" s="43"/>
      <c r="Q64" s="43"/>
      <c r="R64" s="43"/>
      <c r="S64" s="43"/>
      <c r="T64" s="48">
        <f t="shared" si="28"/>
        <v>0</v>
      </c>
      <c r="U64" s="44">
        <f t="shared" si="28"/>
        <v>0</v>
      </c>
      <c r="V64" s="43"/>
      <c r="W64" s="43"/>
      <c r="X64" s="43"/>
      <c r="Y64" s="44">
        <f t="shared" si="29"/>
        <v>0</v>
      </c>
      <c r="Z64" s="44">
        <f t="shared" si="29"/>
        <v>0</v>
      </c>
      <c r="AA64" s="43"/>
      <c r="AB64" s="43"/>
      <c r="AC64" s="43"/>
    </row>
    <row r="65" spans="1:29" ht="67.5" customHeight="1">
      <c r="A65" s="35" t="s">
        <v>100</v>
      </c>
      <c r="B65" s="36">
        <v>45</v>
      </c>
      <c r="C65" s="21">
        <f aca="true" t="shared" si="31" ref="C65:H65">C12-C63+C64</f>
        <v>-24510.550000000003</v>
      </c>
      <c r="D65" s="21">
        <f t="shared" si="31"/>
        <v>-10789.79</v>
      </c>
      <c r="E65" s="21">
        <f t="shared" si="31"/>
        <v>-35300.340000000004</v>
      </c>
      <c r="F65" s="21">
        <f t="shared" si="31"/>
        <v>-140382.3</v>
      </c>
      <c r="G65" s="21">
        <f t="shared" si="31"/>
        <v>11242.74999999997</v>
      </c>
      <c r="H65" s="21">
        <f t="shared" si="31"/>
        <v>-129139.54999999993</v>
      </c>
      <c r="I65" s="44" t="e">
        <f t="shared" si="27"/>
        <v>#REF!</v>
      </c>
      <c r="K65" s="54" t="e">
        <f>K12-K63</f>
        <v>#REF!</v>
      </c>
      <c r="L65" s="54"/>
      <c r="M65" s="54" t="e">
        <f>M12-M63</f>
        <v>#REF!</v>
      </c>
      <c r="Q65" s="54" t="e">
        <f>Q12-Q63</f>
        <v>#REF!</v>
      </c>
      <c r="R65" s="54"/>
      <c r="S65" s="54" t="e">
        <f>S12-S63</f>
        <v>#REF!</v>
      </c>
      <c r="T65" s="48" t="e">
        <f t="shared" si="28"/>
        <v>#REF!</v>
      </c>
      <c r="U65" s="44" t="e">
        <f t="shared" si="28"/>
        <v>#REF!</v>
      </c>
      <c r="V65" s="54" t="e">
        <f>V12-V63</f>
        <v>#REF!</v>
      </c>
      <c r="W65" s="54" t="e">
        <f>W12-W63</f>
        <v>#REF!</v>
      </c>
      <c r="X65" s="54" t="e">
        <f>X12-X63</f>
        <v>#REF!</v>
      </c>
      <c r="Y65" s="44" t="e">
        <f t="shared" si="29"/>
        <v>#REF!</v>
      </c>
      <c r="Z65" s="44" t="e">
        <f t="shared" si="29"/>
        <v>#REF!</v>
      </c>
      <c r="AA65" s="54" t="e">
        <f>AA12-AA63</f>
        <v>#REF!</v>
      </c>
      <c r="AB65" s="54" t="e">
        <f>AB12-AB63</f>
        <v>#REF!</v>
      </c>
      <c r="AC65" s="54" t="e">
        <f>AC12-AC63</f>
        <v>#REF!</v>
      </c>
    </row>
  </sheetData>
  <sheetProtection/>
  <mergeCells count="20">
    <mergeCell ref="A1:H1"/>
    <mergeCell ref="G2:H2"/>
    <mergeCell ref="L2:M2"/>
    <mergeCell ref="R2:S2"/>
    <mergeCell ref="W2:X2"/>
    <mergeCell ref="AB2:AC2"/>
    <mergeCell ref="D3:E3"/>
    <mergeCell ref="G3:H3"/>
    <mergeCell ref="L3:M3"/>
    <mergeCell ref="R3:S3"/>
    <mergeCell ref="W3:X3"/>
    <mergeCell ref="AB3:AC3"/>
    <mergeCell ref="C4:E4"/>
    <mergeCell ref="F4:H4"/>
    <mergeCell ref="K4:M4"/>
    <mergeCell ref="Q4:S4"/>
    <mergeCell ref="V4:X4"/>
    <mergeCell ref="AA4:AC4"/>
    <mergeCell ref="A4:A5"/>
    <mergeCell ref="B4:B5"/>
  </mergeCells>
  <printOptions horizontalCentered="1"/>
  <pageMargins left="0.5798611111111112" right="0.3" top="0.05" bottom="0.25" header="0.5" footer="0.5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2021-01-21T09:29:59Z</cp:lastPrinted>
  <dcterms:created xsi:type="dcterms:W3CDTF">2008-10-16T07:38:31Z</dcterms:created>
  <dcterms:modified xsi:type="dcterms:W3CDTF">2021-02-22T03:38:19Z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